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64011"/>
  <mc:AlternateContent xmlns:mc="http://schemas.openxmlformats.org/markup-compatibility/2006">
    <mc:Choice Requires="x15">
      <x15ac:absPath xmlns:x15ac="http://schemas.microsoft.com/office/spreadsheetml/2010/11/ac" url="C:\Users\ichervenkova\Desktop\9_OPTTI\"/>
    </mc:Choice>
  </mc:AlternateContent>
  <bookViews>
    <workbookView xWindow="0" yWindow="0" windowWidth="23040" windowHeight="8790" tabRatio="836"/>
  </bookViews>
  <sheets>
    <sheet name="Action Plan OPTTI" sheetId="7" r:id="rId1"/>
    <sheet name="Sheet1" sheetId="13" state="hidden" r:id="rId2"/>
    <sheet name="PAs" sheetId="14" state="hidden" r:id="rId3"/>
    <sheet name="Risk" sheetId="20" state="hidden" r:id="rId4"/>
    <sheet name="list" sheetId="11" state="hidden" r:id="rId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5" i="7" l="1"/>
  <c r="S5" i="7" s="1"/>
  <c r="Q6" i="7"/>
  <c r="S6" i="7"/>
  <c r="R6" i="7" s="1"/>
  <c r="S7" i="7"/>
  <c r="R7" i="7" s="1"/>
  <c r="Q8" i="7"/>
  <c r="S8" i="7" s="1"/>
  <c r="R8" i="7" s="1"/>
  <c r="S9" i="7"/>
  <c r="R9" i="7" s="1"/>
  <c r="R10" i="7"/>
  <c r="S10" i="7"/>
  <c r="S12" i="7"/>
  <c r="R12" i="7" s="1"/>
  <c r="Q13" i="7"/>
  <c r="S13" i="7" s="1"/>
  <c r="R13" i="7" s="1"/>
  <c r="R5" i="7" l="1"/>
  <c r="R11" i="7" s="1"/>
  <c r="S11" i="7"/>
  <c r="Q11" i="7"/>
  <c r="I5" i="7"/>
  <c r="I7" i="7"/>
  <c r="I6" i="7"/>
  <c r="K6" i="7" s="1"/>
  <c r="H5" i="7"/>
  <c r="H6" i="7"/>
  <c r="H7" i="7"/>
  <c r="H8" i="7"/>
  <c r="H9" i="7"/>
  <c r="H10" i="7"/>
  <c r="H4" i="7"/>
  <c r="T46" i="7"/>
  <c r="S25" i="7" l="1"/>
  <c r="S15" i="7"/>
  <c r="I36" i="7" s="1"/>
  <c r="M8" i="7"/>
  <c r="M7" i="7"/>
  <c r="M6" i="7"/>
  <c r="M5" i="7"/>
  <c r="T44" i="7"/>
  <c r="I25" i="7"/>
  <c r="H30" i="7"/>
  <c r="H29" i="7"/>
  <c r="H28" i="7"/>
  <c r="H27" i="7"/>
  <c r="H26" i="7"/>
  <c r="H25" i="7"/>
  <c r="H24" i="7"/>
  <c r="I4" i="7" l="1"/>
  <c r="M4" i="7" s="1"/>
  <c r="I26" i="7"/>
  <c r="K30" i="7"/>
  <c r="K29" i="7"/>
  <c r="K27" i="7"/>
  <c r="K9" i="7"/>
  <c r="K10" i="7"/>
  <c r="K28" i="7"/>
  <c r="M27" i="7"/>
  <c r="F33" i="7"/>
  <c r="G33" i="7" s="1"/>
  <c r="E33" i="7"/>
  <c r="D33" i="7"/>
  <c r="F32" i="7"/>
  <c r="E32" i="7"/>
  <c r="D32" i="7"/>
  <c r="F31" i="7"/>
  <c r="E31" i="7"/>
  <c r="D31" i="7"/>
  <c r="M30" i="7"/>
  <c r="L30" i="7"/>
  <c r="J30" i="7"/>
  <c r="G30" i="7"/>
  <c r="M29" i="7"/>
  <c r="L29" i="7"/>
  <c r="J29" i="7"/>
  <c r="G29" i="7"/>
  <c r="L28" i="7"/>
  <c r="J28" i="7"/>
  <c r="M28" i="7"/>
  <c r="G28" i="7"/>
  <c r="L27" i="7"/>
  <c r="J27" i="7"/>
  <c r="G27" i="7"/>
  <c r="G26" i="7"/>
  <c r="G25" i="7"/>
  <c r="G24" i="7"/>
  <c r="M9" i="7"/>
  <c r="M10" i="7"/>
  <c r="L9" i="7"/>
  <c r="L10" i="7"/>
  <c r="I31" i="7" l="1"/>
  <c r="J31" i="7" s="1"/>
  <c r="J26" i="7"/>
  <c r="M26" i="7"/>
  <c r="K26" i="7"/>
  <c r="K31" i="7" s="1"/>
  <c r="L25" i="7"/>
  <c r="M25" i="7"/>
  <c r="J25" i="7"/>
  <c r="K25" i="7"/>
  <c r="G31" i="7"/>
  <c r="G32" i="7"/>
  <c r="M31" i="7"/>
  <c r="H33" i="7"/>
  <c r="H32" i="7"/>
  <c r="L26" i="7"/>
  <c r="H31" i="7"/>
  <c r="I24" i="7" l="1"/>
  <c r="I33" i="7" s="1"/>
  <c r="J33" i="7" s="1"/>
  <c r="I32" i="7"/>
  <c r="J32" i="7" s="1"/>
  <c r="J24" i="7"/>
  <c r="L31" i="7"/>
  <c r="J6" i="7"/>
  <c r="J4" i="7"/>
  <c r="M24" i="7" l="1"/>
  <c r="M32" i="7" s="1"/>
  <c r="M33" i="7" s="1"/>
  <c r="L24" i="7"/>
  <c r="K24" i="7"/>
  <c r="L32" i="7"/>
  <c r="L33" i="7" s="1"/>
  <c r="L5" i="7"/>
  <c r="K5" i="7"/>
  <c r="L6" i="7"/>
  <c r="K7" i="7"/>
  <c r="L7" i="7"/>
  <c r="I11" i="7"/>
  <c r="K4" i="7"/>
  <c r="L4" i="7"/>
  <c r="K8" i="7"/>
  <c r="L8" i="7"/>
  <c r="K32" i="7" l="1"/>
  <c r="K33" i="7"/>
  <c r="K11" i="7"/>
  <c r="K12" i="7"/>
  <c r="K13" i="7"/>
  <c r="F11" i="7" l="1"/>
  <c r="J8" i="7"/>
  <c r="J9" i="7"/>
  <c r="G8" i="7"/>
  <c r="G9" i="7"/>
  <c r="G10" i="7"/>
  <c r="F13" i="20" l="1"/>
  <c r="E13" i="20"/>
  <c r="D13" i="20"/>
  <c r="C13" i="20"/>
  <c r="B13" i="20"/>
  <c r="F12" i="20"/>
  <c r="F11" i="20"/>
  <c r="F10" i="20"/>
  <c r="F9" i="20"/>
  <c r="F8" i="20"/>
  <c r="H11" i="7" l="1"/>
  <c r="L11" i="7" s="1"/>
  <c r="H12" i="7"/>
  <c r="F12" i="7"/>
  <c r="E11" i="7"/>
  <c r="E12" i="7"/>
  <c r="D11" i="7"/>
  <c r="D12" i="7"/>
  <c r="G12" i="7" l="1"/>
  <c r="G11" i="7"/>
  <c r="J10" i="7" l="1"/>
  <c r="I12" i="7"/>
  <c r="L12" i="7" s="1"/>
  <c r="L13" i="7" s="1"/>
  <c r="M11" i="7" l="1"/>
  <c r="R23" i="7" s="1"/>
  <c r="G12" i="20"/>
  <c r="J12" i="7"/>
  <c r="J11" i="7"/>
  <c r="M12" i="7"/>
  <c r="J5" i="7"/>
  <c r="J7" i="7"/>
  <c r="I13" i="7"/>
  <c r="I35" i="7" s="1"/>
  <c r="I37" i="7" s="1"/>
  <c r="H13" i="7"/>
  <c r="E13" i="7"/>
  <c r="F13" i="7"/>
  <c r="D13" i="7"/>
  <c r="G5" i="7"/>
  <c r="G6" i="7"/>
  <c r="G7" i="7"/>
  <c r="M13" i="7" l="1"/>
  <c r="G11" i="20"/>
  <c r="G10" i="20"/>
  <c r="J13" i="7"/>
  <c r="G13" i="7"/>
  <c r="G8" i="20" l="1"/>
  <c r="H8" i="20"/>
  <c r="G9" i="20"/>
  <c r="H10" i="20" l="1"/>
  <c r="H9" i="20"/>
  <c r="H11" i="20"/>
  <c r="G4" i="7" l="1"/>
  <c r="H12" i="20" l="1"/>
</calcChain>
</file>

<file path=xl/sharedStrings.xml><?xml version="1.0" encoding="utf-8"?>
<sst xmlns="http://schemas.openxmlformats.org/spreadsheetml/2006/main" count="183" uniqueCount="89">
  <si>
    <t>Fund</t>
  </si>
  <si>
    <t>ERDF</t>
  </si>
  <si>
    <t>CF</t>
  </si>
  <si>
    <t>ESF</t>
  </si>
  <si>
    <t>Cut-off date:</t>
  </si>
  <si>
    <t>OPTTI</t>
  </si>
  <si>
    <t>OPE</t>
  </si>
  <si>
    <t>OPRG</t>
  </si>
  <si>
    <t>OPIC</t>
  </si>
  <si>
    <t>OPSESG</t>
  </si>
  <si>
    <t>REACT-EU</t>
  </si>
  <si>
    <t>Type of Procurement Contract</t>
  </si>
  <si>
    <t>Contract Implementation Stage (MA Estimate)</t>
  </si>
  <si>
    <t>Works</t>
  </si>
  <si>
    <t>Delivery</t>
  </si>
  <si>
    <t>Service</t>
  </si>
  <si>
    <t>Other - Not Contracted</t>
  </si>
  <si>
    <t>0% - 25%</t>
  </si>
  <si>
    <t>25% - 50%</t>
  </si>
  <si>
    <t>50% - 75%</t>
  </si>
  <si>
    <t>75% - 100%</t>
  </si>
  <si>
    <t xml:space="preserve">Status of the Public Procurement </t>
  </si>
  <si>
    <t>PAs</t>
  </si>
  <si>
    <t>Not yet launched</t>
  </si>
  <si>
    <t>Under Procurement</t>
  </si>
  <si>
    <t xml:space="preserve">Contractor Selected </t>
  </si>
  <si>
    <t>Appeal Filed</t>
  </si>
  <si>
    <t>Cancelled</t>
  </si>
  <si>
    <t>TA</t>
  </si>
  <si>
    <t>Programme Budget, 
EU funding</t>
  </si>
  <si>
    <t>Amount at risk*</t>
  </si>
  <si>
    <t>Mitigation measures - indicative funding engaged</t>
  </si>
  <si>
    <t>Residual risk***</t>
  </si>
  <si>
    <t>SAFE-reprogramming**</t>
  </si>
  <si>
    <t>Other (e.g. reserve projects)</t>
  </si>
  <si>
    <t>OPE****</t>
  </si>
  <si>
    <t>OPSESG, axis 1</t>
  </si>
  <si>
    <t>TOTAL:</t>
  </si>
  <si>
    <t>Notes:</t>
  </si>
  <si>
    <t>All amounts refer to the EU co-financing.</t>
  </si>
  <si>
    <t>* Initial risk calculated by taking into account the expenditure already certified, the  forecasts for expenditure to be declared under ongoing projects (incl. for indexation) and expenditure already declared to EC to be reduced due to financial corrections (if applicable).</t>
  </si>
  <si>
    <t>**Amounts for which the MAs have already made a commitment to reallocate to SAFE axes in case of a positive EC reply to the SAFE application approach proposed by BG authorities. These amounts may increase in the course of programme implementation in result of: implementation deterioration, savings from projects under implementation, financial corrections to be imposed under ongoing/reserve list projects, etc.</t>
  </si>
  <si>
    <t>*** Residual risk for which mitigation measures are not yet proposed, since the respective funding is still committed under selected projects. Based on the progress in project implementation, the risk is to be further addressed by additional mitigation measures (reserve projects, SAFE, etc.).</t>
  </si>
  <si>
    <t>Implementation of 2014 - 2020 ERDF/CF Programmes: Amounts at Risk and Mitigation Measures 
/as of 20 May 2023/</t>
  </si>
  <si>
    <r>
      <t xml:space="preserve">****The budget and amount at risk under OPE have been reduced with the amount of the automatic decommitment for 2022, i.e. 34 502 247 </t>
    </r>
    <r>
      <rPr>
        <sz val="11"/>
        <color theme="1"/>
        <rFont val="Calibri"/>
        <family val="2"/>
        <charset val="204"/>
      </rPr>
      <t>€.</t>
    </r>
  </si>
  <si>
    <t>YEI</t>
  </si>
  <si>
    <t>REACT-EU/ERDF</t>
  </si>
  <si>
    <t>REACT-EU/ESF</t>
  </si>
  <si>
    <t>6 CF</t>
  </si>
  <si>
    <t>6 ERDF</t>
  </si>
  <si>
    <t>8 ERDF</t>
  </si>
  <si>
    <t>8 CF</t>
  </si>
  <si>
    <t>REACT-ERDF</t>
  </si>
  <si>
    <t>6 ESF</t>
  </si>
  <si>
    <t>REACT-ESF</t>
  </si>
  <si>
    <t>3-1-9</t>
  </si>
  <si>
    <t>1-1-3</t>
  </si>
  <si>
    <t>1-2-2</t>
  </si>
  <si>
    <t>1-3-1</t>
  </si>
  <si>
    <t>1-1-7</t>
  </si>
  <si>
    <t>1-1-6</t>
  </si>
  <si>
    <t>2-1-1</t>
  </si>
  <si>
    <t>1-1-4</t>
  </si>
  <si>
    <t>НФ КФ 10-та СГ</t>
  </si>
  <si>
    <t>EC</t>
  </si>
  <si>
    <t>Държавен бюджет</t>
  </si>
  <si>
    <t>Общо</t>
  </si>
  <si>
    <t>6EFRR</t>
  </si>
  <si>
    <t>6CF</t>
  </si>
  <si>
    <t>БФП</t>
  </si>
  <si>
    <t>БФП лева</t>
  </si>
  <si>
    <t>БЕЗ STEP</t>
  </si>
  <si>
    <t>СЪС STEP</t>
  </si>
  <si>
    <t>17 July 2024</t>
  </si>
  <si>
    <t>Програма</t>
  </si>
  <si>
    <t>Приоритетна ос</t>
  </si>
  <si>
    <t>Фонд</t>
  </si>
  <si>
    <t>Общ бюджет по програмата</t>
  </si>
  <si>
    <t>Принос на ЕС</t>
  </si>
  <si>
    <t>Договорени средства</t>
  </si>
  <si>
    <t>Дял от общия бюджет по програмата
(=F/D)</t>
  </si>
  <si>
    <t>Разходи, декларирани пред ЕК (принос на Съюза)</t>
  </si>
  <si>
    <t>Разходи за деклариране пред ЕК преди приключване (принос на Съюза)
(=E-J)</t>
  </si>
  <si>
    <t>Дял от разходите, които предстои да бъдат декларирани пред ЕК
(=I/E)</t>
  </si>
  <si>
    <t>Общо разходи, декларирани пред ЕК (принос на Съюза)</t>
  </si>
  <si>
    <t>Дял от общите разходи, декларирани пред ЕК (принос на Съюза)</t>
  </si>
  <si>
    <t>ОПТТИ</t>
  </si>
  <si>
    <t>Общо ERDF</t>
  </si>
  <si>
    <t>Общо CF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</si>
</sst>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лв.&quot;_-;\-* #,##0.00\ &quot;лв.&quot;_-;_-* &quot;-&quot;??\ &quot;лв.&quot;_-;_-@_-"/>
    <numFmt numFmtId="164" formatCode="#,##0.00\ [$€-1]"/>
    <numFmt numFmtId="165" formatCode="_-* #,##0.00\ [$€-1]_-;\-* #,##0.00\ [$€-1]_-;_-* &quot;-&quot;??\ [$€-1]_-;_-@_-"/>
    <numFmt numFmtId="170" formatCode="#,##0.00_ ;[Red]\-#,##0.00\ "/>
  </numFmts>
  <fonts count="1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name val="Calibri"/>
      <family val="2"/>
      <charset val="204"/>
      <scheme val="minor"/>
    </font>
    <font>
      <sz val="11"/>
      <color theme="0"/>
      <name val="Calibri"/>
      <family val="2"/>
      <charset val="204"/>
      <scheme val="minor"/>
    </font>
    <font>
      <sz val="11"/>
      <color theme="1"/>
      <name val="Calibri"/>
      <family val="2"/>
      <charset val="204"/>
    </font>
    <font>
      <b/>
      <sz val="11"/>
      <name val="Calibri"/>
      <family val="2"/>
      <charset val="204"/>
      <scheme val="minor"/>
    </font>
    <font>
      <b/>
      <i/>
      <sz val="11"/>
      <name val="Calibri"/>
      <family val="2"/>
      <charset val="204"/>
      <scheme val="minor"/>
    </font>
    <font>
      <b/>
      <sz val="11"/>
      <color theme="0"/>
      <name val="Calibri"/>
      <family val="2"/>
      <charset val="204"/>
      <scheme val="minor"/>
    </font>
    <font>
      <b/>
      <sz val="12"/>
      <color theme="1"/>
      <name val="Times New Roman"/>
      <family val="1"/>
      <charset val="204"/>
    </font>
  </fonts>
  <fills count="14">
    <fill>
      <patternFill patternType="none"/>
    </fill>
    <fill>
      <patternFill patternType="gray125"/>
    </fill>
    <fill>
      <patternFill patternType="solid">
        <fgColor theme="0" tint="-0.14999847407452621"/>
        <bgColor indexed="64"/>
      </patternFill>
    </fill>
    <fill>
      <patternFill patternType="solid">
        <fgColor theme="4" tint="0.59999389629810485"/>
        <bgColor indexed="64"/>
      </patternFill>
    </fill>
    <fill>
      <patternFill patternType="solid">
        <fgColor rgb="FFCCCCFF"/>
        <bgColor indexed="64"/>
      </patternFill>
    </fill>
    <fill>
      <patternFill patternType="solid">
        <fgColor rgb="FFEAEAEA"/>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0.249977111117893"/>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rgb="FFFFFFCC"/>
        <bgColor indexed="64"/>
      </patternFill>
    </fill>
    <fill>
      <patternFill patternType="solid">
        <fgColor theme="7" tint="0.79998168889431442"/>
        <bgColor indexed="64"/>
      </patternFill>
    </fill>
    <fill>
      <patternFill patternType="solid">
        <fgColor theme="5" tint="0.59999389629810485"/>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medium">
        <color indexed="64"/>
      </top>
      <bottom/>
      <diagonal/>
    </border>
    <border>
      <left/>
      <right style="thin">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s>
  <cellStyleXfs count="5">
    <xf numFmtId="0" fontId="0" fillId="0" borderId="0"/>
    <xf numFmtId="9"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cellStyleXfs>
  <cellXfs count="142">
    <xf numFmtId="0" fontId="0" fillId="0" borderId="0" xfId="0"/>
    <xf numFmtId="0" fontId="0" fillId="0" borderId="0" xfId="0" applyFont="1" applyAlignment="1">
      <alignment horizontal="center" vertical="center" wrapText="1"/>
    </xf>
    <xf numFmtId="10" fontId="2" fillId="4" borderId="1" xfId="0" applyNumberFormat="1" applyFont="1" applyFill="1" applyBorder="1"/>
    <xf numFmtId="164" fontId="2" fillId="4" borderId="1" xfId="0" applyNumberFormat="1" applyFont="1" applyFill="1" applyBorder="1"/>
    <xf numFmtId="164" fontId="2" fillId="5" borderId="1" xfId="0" applyNumberFormat="1" applyFont="1" applyFill="1" applyBorder="1"/>
    <xf numFmtId="0" fontId="0" fillId="0" borderId="0" xfId="0" applyBorder="1"/>
    <xf numFmtId="164" fontId="2" fillId="5" borderId="16" xfId="0" applyNumberFormat="1" applyFont="1" applyFill="1" applyBorder="1"/>
    <xf numFmtId="0" fontId="3" fillId="6" borderId="0" xfId="0" applyFont="1" applyFill="1"/>
    <xf numFmtId="0" fontId="0" fillId="0" borderId="0" xfId="0" applyAlignment="1">
      <alignment horizontal="center"/>
    </xf>
    <xf numFmtId="0" fontId="2" fillId="7" borderId="0" xfId="0" applyFont="1" applyFill="1"/>
    <xf numFmtId="0" fontId="0" fillId="7" borderId="0" xfId="0" applyFill="1"/>
    <xf numFmtId="0" fontId="0" fillId="0" borderId="0" xfId="0" applyFill="1"/>
    <xf numFmtId="0" fontId="0" fillId="0" borderId="0" xfId="0" applyFont="1" applyFill="1" applyAlignment="1">
      <alignment horizontal="center" vertical="center" wrapText="1"/>
    </xf>
    <xf numFmtId="164" fontId="0" fillId="0" borderId="0" xfId="0" applyNumberFormat="1"/>
    <xf numFmtId="0" fontId="3" fillId="0" borderId="0" xfId="0" applyFont="1"/>
    <xf numFmtId="10" fontId="2" fillId="4" borderId="2" xfId="0" applyNumberFormat="1" applyFont="1" applyFill="1" applyBorder="1"/>
    <xf numFmtId="164" fontId="2" fillId="4" borderId="2" xfId="0" applyNumberFormat="1" applyFont="1" applyFill="1" applyBorder="1"/>
    <xf numFmtId="0" fontId="3" fillId="0" borderId="0" xfId="0" applyFont="1" applyFill="1"/>
    <xf numFmtId="0" fontId="0" fillId="0" borderId="0" xfId="0" applyAlignment="1">
      <alignment horizontal="right"/>
    </xf>
    <xf numFmtId="164" fontId="6" fillId="8" borderId="19" xfId="0" applyNumberFormat="1" applyFont="1" applyFill="1" applyBorder="1"/>
    <xf numFmtId="10" fontId="6" fillId="8" borderId="19" xfId="1" applyNumberFormat="1" applyFont="1" applyFill="1" applyBorder="1"/>
    <xf numFmtId="165" fontId="0" fillId="0" borderId="0" xfId="0" applyNumberFormat="1"/>
    <xf numFmtId="0" fontId="6" fillId="8" borderId="21" xfId="0" applyFont="1" applyFill="1" applyBorder="1" applyAlignment="1">
      <alignment horizontal="right"/>
    </xf>
    <xf numFmtId="0" fontId="6" fillId="8" borderId="19" xfId="0" applyFont="1" applyFill="1" applyBorder="1"/>
    <xf numFmtId="164" fontId="2" fillId="4" borderId="10" xfId="0" applyNumberFormat="1" applyFont="1" applyFill="1" applyBorder="1"/>
    <xf numFmtId="0" fontId="2" fillId="10" borderId="1" xfId="0" applyFont="1" applyFill="1" applyBorder="1" applyAlignment="1">
      <alignment horizontal="center"/>
    </xf>
    <xf numFmtId="164" fontId="2" fillId="10" borderId="12" xfId="0" applyNumberFormat="1" applyFont="1" applyFill="1" applyBorder="1"/>
    <xf numFmtId="164" fontId="2" fillId="4" borderId="12" xfId="0" applyNumberFormat="1" applyFont="1" applyFill="1" applyBorder="1"/>
    <xf numFmtId="164" fontId="2" fillId="10" borderId="10" xfId="0" applyNumberFormat="1" applyFont="1" applyFill="1" applyBorder="1"/>
    <xf numFmtId="0" fontId="2" fillId="10" borderId="3" xfId="0" applyFont="1" applyFill="1" applyBorder="1" applyAlignment="1">
      <alignment horizontal="center" vertical="center" wrapText="1"/>
    </xf>
    <xf numFmtId="0" fontId="2" fillId="10" borderId="16" xfId="0" applyFont="1" applyFill="1" applyBorder="1" applyAlignment="1">
      <alignment horizontal="center"/>
    </xf>
    <xf numFmtId="10" fontId="2" fillId="4" borderId="10" xfId="0" applyNumberFormat="1" applyFont="1" applyFill="1" applyBorder="1"/>
    <xf numFmtId="10" fontId="2" fillId="4" borderId="12" xfId="0" applyNumberFormat="1" applyFont="1" applyFill="1" applyBorder="1"/>
    <xf numFmtId="164" fontId="6" fillId="5" borderId="16" xfId="0" applyNumberFormat="1" applyFont="1" applyFill="1" applyBorder="1"/>
    <xf numFmtId="164" fontId="6" fillId="3" borderId="16" xfId="0" applyNumberFormat="1" applyFont="1" applyFill="1" applyBorder="1"/>
    <xf numFmtId="164" fontId="6" fillId="3" borderId="1" xfId="0" applyNumberFormat="1" applyFont="1" applyFill="1" applyBorder="1"/>
    <xf numFmtId="164" fontId="2" fillId="9" borderId="13" xfId="0" applyNumberFormat="1" applyFont="1" applyFill="1" applyBorder="1"/>
    <xf numFmtId="164" fontId="2" fillId="9" borderId="11" xfId="0" applyNumberFormat="1" applyFont="1" applyFill="1" applyBorder="1"/>
    <xf numFmtId="164" fontId="6" fillId="8" borderId="24" xfId="0" applyNumberFormat="1" applyFont="1" applyFill="1" applyBorder="1"/>
    <xf numFmtId="164" fontId="0" fillId="0" borderId="0" xfId="0" applyNumberFormat="1" applyFill="1"/>
    <xf numFmtId="164" fontId="2" fillId="8" borderId="19" xfId="0" applyNumberFormat="1" applyFont="1" applyFill="1" applyBorder="1"/>
    <xf numFmtId="164" fontId="6" fillId="4" borderId="2" xfId="0" applyNumberFormat="1" applyFont="1" applyFill="1" applyBorder="1"/>
    <xf numFmtId="164" fontId="6" fillId="4" borderId="10" xfId="0" applyNumberFormat="1" applyFont="1" applyFill="1" applyBorder="1"/>
    <xf numFmtId="164" fontId="6" fillId="3" borderId="12" xfId="0" applyNumberFormat="1" applyFont="1" applyFill="1" applyBorder="1"/>
    <xf numFmtId="164" fontId="6" fillId="3" borderId="10" xfId="0" applyNumberFormat="1" applyFont="1" applyFill="1" applyBorder="1"/>
    <xf numFmtId="164" fontId="6" fillId="3" borderId="2" xfId="0" applyNumberFormat="1" applyFont="1" applyFill="1" applyBorder="1"/>
    <xf numFmtId="10" fontId="6" fillId="3" borderId="2" xfId="1" applyNumberFormat="1" applyFont="1" applyFill="1" applyBorder="1"/>
    <xf numFmtId="164" fontId="6" fillId="10" borderId="12" xfId="0" applyNumberFormat="1" applyFont="1" applyFill="1" applyBorder="1"/>
    <xf numFmtId="164" fontId="6" fillId="4" borderId="12" xfId="0" applyNumberFormat="1" applyFont="1" applyFill="1" applyBorder="1"/>
    <xf numFmtId="164" fontId="6" fillId="10" borderId="10" xfId="0" applyNumberFormat="1" applyFont="1" applyFill="1" applyBorder="1"/>
    <xf numFmtId="164" fontId="0" fillId="0" borderId="1" xfId="0" applyNumberFormat="1" applyBorder="1"/>
    <xf numFmtId="164" fontId="0" fillId="0" borderId="8" xfId="0" applyNumberFormat="1" applyBorder="1"/>
    <xf numFmtId="0" fontId="0" fillId="0" borderId="0" xfId="0" applyAlignment="1">
      <alignment horizontal="center" vertical="center" wrapText="1"/>
    </xf>
    <xf numFmtId="0" fontId="2" fillId="2" borderId="1" xfId="0" applyFont="1" applyFill="1" applyBorder="1" applyAlignment="1">
      <alignment horizontal="center" vertical="center" wrapText="1"/>
    </xf>
    <xf numFmtId="0" fontId="2" fillId="0" borderId="7" xfId="0" applyFont="1" applyBorder="1"/>
    <xf numFmtId="164" fontId="0" fillId="6" borderId="1" xfId="0" applyNumberFormat="1" applyFill="1" applyBorder="1"/>
    <xf numFmtId="164" fontId="0" fillId="6" borderId="8" xfId="0" applyNumberFormat="1" applyFill="1" applyBorder="1"/>
    <xf numFmtId="0" fontId="2" fillId="0" borderId="15" xfId="0" applyFont="1" applyBorder="1"/>
    <xf numFmtId="164" fontId="0" fillId="0" borderId="16" xfId="0" applyNumberFormat="1" applyBorder="1"/>
    <xf numFmtId="164" fontId="0" fillId="0" borderId="17" xfId="0" applyNumberFormat="1" applyBorder="1"/>
    <xf numFmtId="0" fontId="2" fillId="0" borderId="3" xfId="0" applyFont="1" applyFill="1" applyBorder="1"/>
    <xf numFmtId="164" fontId="2" fillId="0" borderId="4" xfId="0" applyNumberFormat="1" applyFont="1" applyBorder="1"/>
    <xf numFmtId="164" fontId="2" fillId="0" borderId="5" xfId="0" applyNumberFormat="1" applyFont="1" applyBorder="1"/>
    <xf numFmtId="0" fontId="0" fillId="6" borderId="26" xfId="0" applyFill="1" applyBorder="1"/>
    <xf numFmtId="0" fontId="0" fillId="6" borderId="0" xfId="0" applyFill="1" applyBorder="1"/>
    <xf numFmtId="0" fontId="0" fillId="6" borderId="27" xfId="0" applyFill="1" applyBorder="1"/>
    <xf numFmtId="0" fontId="2" fillId="10" borderId="2" xfId="0" applyFont="1" applyFill="1" applyBorder="1" applyAlignment="1">
      <alignment horizontal="center"/>
    </xf>
    <xf numFmtId="164" fontId="2" fillId="2" borderId="6" xfId="0" applyNumberFormat="1" applyFont="1" applyFill="1" applyBorder="1"/>
    <xf numFmtId="10" fontId="6" fillId="4" borderId="1" xfId="0" applyNumberFormat="1" applyFont="1" applyFill="1" applyBorder="1"/>
    <xf numFmtId="10" fontId="6" fillId="3" borderId="1" xfId="1" applyNumberFormat="1" applyFont="1" applyFill="1" applyBorder="1"/>
    <xf numFmtId="164" fontId="6" fillId="5" borderId="1" xfId="0" applyNumberFormat="1" applyFont="1" applyFill="1" applyBorder="1"/>
    <xf numFmtId="164" fontId="6" fillId="4" borderId="1" xfId="0" applyNumberFormat="1" applyFont="1" applyFill="1" applyBorder="1"/>
    <xf numFmtId="0" fontId="2" fillId="10" borderId="18"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6" fillId="10" borderId="4"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10" fontId="6" fillId="4" borderId="2" xfId="0" applyNumberFormat="1" applyFont="1" applyFill="1" applyBorder="1"/>
    <xf numFmtId="164" fontId="6" fillId="2" borderId="6" xfId="0" applyNumberFormat="1" applyFont="1" applyFill="1" applyBorder="1"/>
    <xf numFmtId="164" fontId="6" fillId="5" borderId="2" xfId="0" applyNumberFormat="1" applyFont="1" applyFill="1" applyBorder="1"/>
    <xf numFmtId="10" fontId="2" fillId="3" borderId="1" xfId="1" applyNumberFormat="1" applyFont="1" applyFill="1" applyBorder="1"/>
    <xf numFmtId="164" fontId="2" fillId="3" borderId="1" xfId="0" applyNumberFormat="1" applyFont="1" applyFill="1" applyBorder="1"/>
    <xf numFmtId="164" fontId="2" fillId="3" borderId="2" xfId="0" applyNumberFormat="1" applyFont="1" applyFill="1" applyBorder="1"/>
    <xf numFmtId="164" fontId="2" fillId="3" borderId="16" xfId="0" applyNumberFormat="1" applyFont="1" applyFill="1" applyBorder="1"/>
    <xf numFmtId="0" fontId="6" fillId="11" borderId="5" xfId="0" applyFont="1" applyFill="1" applyBorder="1" applyAlignment="1">
      <alignment horizontal="center" vertical="center" wrapText="1"/>
    </xf>
    <xf numFmtId="10" fontId="2" fillId="11" borderId="6" xfId="0" applyNumberFormat="1" applyFont="1" applyFill="1" applyBorder="1"/>
    <xf numFmtId="10" fontId="2" fillId="11" borderId="11" xfId="0" applyNumberFormat="1" applyFont="1" applyFill="1" applyBorder="1"/>
    <xf numFmtId="10" fontId="2" fillId="11" borderId="13" xfId="0" applyNumberFormat="1" applyFont="1" applyFill="1" applyBorder="1"/>
    <xf numFmtId="49" fontId="3" fillId="0" borderId="0" xfId="0" applyNumberFormat="1" applyFont="1" applyBorder="1" applyAlignment="1">
      <alignment horizontal="left"/>
    </xf>
    <xf numFmtId="0" fontId="6" fillId="4" borderId="33" xfId="0" applyFont="1" applyFill="1" applyBorder="1" applyAlignment="1">
      <alignment horizontal="center" vertical="center" wrapText="1"/>
    </xf>
    <xf numFmtId="164" fontId="2" fillId="4" borderId="31" xfId="0" applyNumberFormat="1" applyFont="1" applyFill="1" applyBorder="1"/>
    <xf numFmtId="170" fontId="0" fillId="0" borderId="0" xfId="0" applyNumberFormat="1"/>
    <xf numFmtId="170" fontId="2" fillId="0" borderId="0" xfId="0" applyNumberFormat="1" applyFont="1"/>
    <xf numFmtId="170" fontId="0" fillId="0" borderId="0" xfId="0" applyNumberFormat="1" applyFont="1" applyAlignment="1">
      <alignment horizontal="center" vertical="center" wrapText="1"/>
    </xf>
    <xf numFmtId="170" fontId="3" fillId="0" borderId="0" xfId="0" applyNumberFormat="1" applyFont="1"/>
    <xf numFmtId="170" fontId="0" fillId="13" borderId="0" xfId="0" applyNumberFormat="1" applyFont="1" applyFill="1"/>
    <xf numFmtId="164" fontId="0" fillId="12" borderId="0" xfId="0" applyNumberFormat="1" applyFill="1"/>
    <xf numFmtId="0" fontId="4" fillId="6" borderId="0" xfId="0" applyFont="1" applyFill="1"/>
    <xf numFmtId="170" fontId="4" fillId="6" borderId="0" xfId="0" applyNumberFormat="1" applyFont="1" applyFill="1" applyAlignment="1">
      <alignment horizontal="center"/>
    </xf>
    <xf numFmtId="170" fontId="8" fillId="6" borderId="0" xfId="0" applyNumberFormat="1" applyFont="1" applyFill="1" applyAlignment="1">
      <alignment horizontal="center"/>
    </xf>
    <xf numFmtId="49" fontId="4" fillId="6" borderId="0" xfId="0" applyNumberFormat="1" applyFont="1" applyFill="1"/>
    <xf numFmtId="170" fontId="4" fillId="6" borderId="0" xfId="0" applyNumberFormat="1" applyFont="1" applyFill="1"/>
    <xf numFmtId="170" fontId="8" fillId="6" borderId="0" xfId="0" applyNumberFormat="1" applyFont="1" applyFill="1"/>
    <xf numFmtId="164" fontId="4" fillId="6" borderId="0" xfId="0" applyNumberFormat="1" applyFont="1" applyFill="1"/>
    <xf numFmtId="170" fontId="4" fillId="6" borderId="0" xfId="0" applyNumberFormat="1" applyFont="1" applyFill="1" applyAlignment="1">
      <alignment wrapText="1"/>
    </xf>
    <xf numFmtId="0" fontId="9" fillId="0" borderId="0" xfId="0" applyFont="1" applyAlignment="1">
      <alignment horizontal="justify" vertical="center"/>
    </xf>
    <xf numFmtId="0" fontId="2" fillId="0" borderId="0" xfId="0" applyFont="1"/>
    <xf numFmtId="0" fontId="6" fillId="0" borderId="1" xfId="0" applyFont="1" applyBorder="1"/>
    <xf numFmtId="49" fontId="6" fillId="0" borderId="1" xfId="0" applyNumberFormat="1" applyFont="1" applyBorder="1" applyAlignment="1">
      <alignment horizontal="left"/>
    </xf>
    <xf numFmtId="164" fontId="6" fillId="4" borderId="31" xfId="0" applyNumberFormat="1" applyFont="1" applyFill="1" applyBorder="1"/>
    <xf numFmtId="10" fontId="6" fillId="11" borderId="6" xfId="0" applyNumberFormat="1" applyFont="1" applyFill="1" applyBorder="1"/>
    <xf numFmtId="10" fontId="6" fillId="11" borderId="11" xfId="0" applyNumberFormat="1" applyFont="1" applyFill="1" applyBorder="1"/>
    <xf numFmtId="0" fontId="0" fillId="0" borderId="26" xfId="0" applyBorder="1" applyAlignment="1">
      <alignment wrapText="1"/>
    </xf>
    <xf numFmtId="0" fontId="0" fillId="0" borderId="0" xfId="0" applyBorder="1" applyAlignment="1">
      <alignment wrapText="1"/>
    </xf>
    <xf numFmtId="0" fontId="0" fillId="0" borderId="27" xfId="0" applyBorder="1" applyAlignment="1">
      <alignment wrapText="1"/>
    </xf>
    <xf numFmtId="0" fontId="0" fillId="0" borderId="31" xfId="0" applyBorder="1" applyAlignment="1">
      <alignment wrapText="1"/>
    </xf>
    <xf numFmtId="0" fontId="0" fillId="0" borderId="32" xfId="0" applyBorder="1" applyAlignment="1">
      <alignment wrapText="1"/>
    </xf>
    <xf numFmtId="0" fontId="0" fillId="0" borderId="23" xfId="0" applyBorder="1" applyAlignment="1">
      <alignment wrapText="1"/>
    </xf>
    <xf numFmtId="0" fontId="2" fillId="10" borderId="25" xfId="0" applyFont="1" applyFill="1" applyBorder="1" applyAlignment="1">
      <alignment horizontal="left"/>
    </xf>
    <xf numFmtId="0" fontId="2" fillId="10" borderId="12" xfId="0" applyFont="1" applyFill="1" applyBorder="1" applyAlignment="1">
      <alignment horizontal="left"/>
    </xf>
    <xf numFmtId="0" fontId="2" fillId="10" borderId="9" xfId="0" applyFont="1" applyFill="1" applyBorder="1" applyAlignment="1">
      <alignment horizontal="left"/>
    </xf>
    <xf numFmtId="0" fontId="2" fillId="10" borderId="10" xfId="0" applyFont="1" applyFill="1" applyBorder="1" applyAlignment="1">
      <alignment horizontal="left"/>
    </xf>
    <xf numFmtId="0" fontId="2" fillId="10" borderId="20" xfId="0" applyFont="1" applyFill="1" applyBorder="1" applyAlignment="1">
      <alignment horizontal="center" vertical="center"/>
    </xf>
    <xf numFmtId="0" fontId="7" fillId="0" borderId="22" xfId="0" applyFont="1" applyBorder="1" applyAlignment="1">
      <alignment wrapText="1"/>
    </xf>
    <xf numFmtId="0" fontId="3" fillId="0" borderId="0" xfId="0" applyFont="1" applyAlignment="1">
      <alignment wrapText="1"/>
    </xf>
    <xf numFmtId="0" fontId="0" fillId="0" borderId="0" xfId="0" applyAlignment="1">
      <alignment wrapText="1"/>
    </xf>
    <xf numFmtId="0" fontId="2" fillId="0" borderId="0" xfId="0" applyFont="1" applyAlignment="1">
      <alignment horizontal="center" vertical="center" wrapText="1"/>
    </xf>
    <xf numFmtId="0" fontId="2" fillId="0" borderId="0" xfId="0" applyFont="1" applyAlignment="1">
      <alignment vertical="center"/>
    </xf>
    <xf numFmtId="0" fontId="2" fillId="0" borderId="14" xfId="0" applyFont="1" applyBorder="1" applyAlignment="1">
      <alignment vertical="center"/>
    </xf>
    <xf numFmtId="0" fontId="2" fillId="2" borderId="25"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28" xfId="0" applyFont="1" applyFill="1" applyBorder="1" applyAlignment="1"/>
    <xf numFmtId="0" fontId="0" fillId="0" borderId="29" xfId="0" applyBorder="1" applyAlignment="1"/>
    <xf numFmtId="0" fontId="0" fillId="0" borderId="30" xfId="0" applyBorder="1" applyAlignment="1"/>
    <xf numFmtId="0" fontId="0" fillId="6" borderId="26" xfId="0" applyFill="1" applyBorder="1" applyAlignment="1">
      <alignment wrapText="1"/>
    </xf>
    <xf numFmtId="0" fontId="0" fillId="6" borderId="0" xfId="0" applyFill="1" applyBorder="1" applyAlignment="1">
      <alignment wrapText="1"/>
    </xf>
    <xf numFmtId="0" fontId="0" fillId="6" borderId="27" xfId="0" applyFill="1" applyBorder="1" applyAlignment="1">
      <alignment wrapText="1"/>
    </xf>
  </cellXfs>
  <cellStyles count="5">
    <cellStyle name="Currency 2" xfId="2"/>
    <cellStyle name="Currency 2 2" xfId="4"/>
    <cellStyle name="Currency 3" xfId="3"/>
    <cellStyle name="Normal" xfId="0" builtinId="0"/>
    <cellStyle name="Percent" xfId="1" builtinId="5"/>
  </cellStyles>
  <dxfs count="0"/>
  <tableStyles count="0" defaultTableStyle="TableStyleMedium2" defaultPivotStyle="PivotStyleLight16"/>
  <colors>
    <mruColors>
      <color rgb="FFFF9999"/>
      <color rgb="FFFF9966"/>
      <color rgb="FFFF7C80"/>
      <color rgb="FFFD8D98"/>
      <color rgb="FFFF9B9B"/>
      <color rgb="FFFF0000"/>
      <color rgb="FFFFABAB"/>
      <color rgb="FFFF9F9F"/>
      <color rgb="FFFEB4BB"/>
      <color rgb="FFFEC2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V46"/>
  <sheetViews>
    <sheetView tabSelected="1" zoomScale="80" zoomScaleNormal="80" workbookViewId="0">
      <selection activeCell="L45" sqref="L45"/>
    </sheetView>
  </sheetViews>
  <sheetFormatPr defaultRowHeight="15" x14ac:dyDescent="0.25"/>
  <cols>
    <col min="1" max="11" width="19.28515625" customWidth="1"/>
    <col min="12" max="12" width="20.42578125" customWidth="1"/>
    <col min="13" max="13" width="19.140625" customWidth="1"/>
    <col min="14" max="14" width="6.7109375" style="11" customWidth="1"/>
    <col min="16" max="16" width="5.85546875" bestFit="1" customWidth="1"/>
    <col min="17" max="17" width="17" style="92" bestFit="1" customWidth="1"/>
    <col min="18" max="18" width="19.42578125" style="92" bestFit="1" customWidth="1"/>
    <col min="19" max="19" width="17.140625" style="92" bestFit="1" customWidth="1"/>
    <col min="20" max="20" width="17" style="92" bestFit="1" customWidth="1"/>
    <col min="21" max="21" width="9.140625" style="92"/>
    <col min="22" max="22" width="15.7109375" style="92" bestFit="1" customWidth="1"/>
  </cols>
  <sheetData>
    <row r="1" spans="1:22" x14ac:dyDescent="0.25">
      <c r="G1" s="107" t="s">
        <v>72</v>
      </c>
      <c r="I1" s="108" t="s">
        <v>4</v>
      </c>
      <c r="J1" s="109" t="s">
        <v>73</v>
      </c>
      <c r="K1" s="89"/>
    </row>
    <row r="2" spans="1:22" ht="15.75" thickBot="1" x14ac:dyDescent="0.3">
      <c r="L2" s="18"/>
    </row>
    <row r="3" spans="1:22" s="1" customFormat="1" ht="94.5" customHeight="1" thickBot="1" x14ac:dyDescent="0.3">
      <c r="A3" s="29" t="s">
        <v>74</v>
      </c>
      <c r="B3" s="72" t="s">
        <v>75</v>
      </c>
      <c r="C3" s="73" t="s">
        <v>76</v>
      </c>
      <c r="D3" s="74" t="s">
        <v>77</v>
      </c>
      <c r="E3" s="74" t="s">
        <v>78</v>
      </c>
      <c r="F3" s="75" t="s">
        <v>79</v>
      </c>
      <c r="G3" s="75" t="s">
        <v>80</v>
      </c>
      <c r="H3" s="76" t="s">
        <v>81</v>
      </c>
      <c r="I3" s="76" t="s">
        <v>82</v>
      </c>
      <c r="J3" s="76" t="s">
        <v>83</v>
      </c>
      <c r="K3" s="90" t="s">
        <v>84</v>
      </c>
      <c r="L3" s="85" t="s">
        <v>85</v>
      </c>
      <c r="M3" s="77" t="s">
        <v>85</v>
      </c>
      <c r="N3" s="12"/>
      <c r="Q3" s="94"/>
      <c r="R3" s="94"/>
      <c r="S3" s="94"/>
      <c r="T3" s="94"/>
      <c r="U3" s="94"/>
      <c r="V3" s="94"/>
    </row>
    <row r="4" spans="1:22" ht="15" customHeight="1" x14ac:dyDescent="0.25">
      <c r="A4" s="123" t="s">
        <v>86</v>
      </c>
      <c r="B4" s="66">
        <v>1</v>
      </c>
      <c r="C4" s="66" t="s">
        <v>2</v>
      </c>
      <c r="D4" s="80">
        <v>565122380</v>
      </c>
      <c r="E4" s="80">
        <v>480354023</v>
      </c>
      <c r="F4" s="45">
        <v>658681182.21000004</v>
      </c>
      <c r="G4" s="46">
        <f>F4/D4</f>
        <v>1.1655549408784696</v>
      </c>
      <c r="H4" s="41">
        <f>H24</f>
        <v>370827144.52999997</v>
      </c>
      <c r="I4" s="41">
        <f>Q11+T37</f>
        <v>150418823.32025257</v>
      </c>
      <c r="J4" s="78">
        <f t="shared" ref="J4:J13" si="0">I4/E4</f>
        <v>0.31314159165531247</v>
      </c>
      <c r="K4" s="110">
        <f>H4+I4</f>
        <v>521245967.85025251</v>
      </c>
      <c r="L4" s="111">
        <f t="shared" ref="L4:L12" si="1">(H4+I4)/E4</f>
        <v>1.0851287652279171</v>
      </c>
      <c r="M4" s="79">
        <f>E4-H4-I4</f>
        <v>-40891944.850252539</v>
      </c>
      <c r="N4" s="39"/>
      <c r="P4" s="98"/>
      <c r="Q4" s="99" t="s">
        <v>69</v>
      </c>
      <c r="R4" s="99">
        <v>0.85</v>
      </c>
      <c r="S4" s="99">
        <v>0.15</v>
      </c>
      <c r="T4" s="100" t="s">
        <v>70</v>
      </c>
    </row>
    <row r="5" spans="1:22" ht="15" customHeight="1" x14ac:dyDescent="0.25">
      <c r="A5" s="123"/>
      <c r="B5" s="25">
        <v>2</v>
      </c>
      <c r="C5" s="25" t="s">
        <v>2</v>
      </c>
      <c r="D5" s="70">
        <v>542693308</v>
      </c>
      <c r="E5" s="70">
        <v>461289311</v>
      </c>
      <c r="F5" s="35">
        <v>623005023.54000008</v>
      </c>
      <c r="G5" s="69">
        <f t="shared" ref="G5:G13" si="2">F5/D5</f>
        <v>1.1479872966113673</v>
      </c>
      <c r="H5" s="41">
        <f t="shared" ref="H5:H10" si="3">H25</f>
        <v>456644247.42000002</v>
      </c>
      <c r="I5" s="71">
        <f>R12</f>
        <v>32973995.309999995</v>
      </c>
      <c r="J5" s="68">
        <f t="shared" si="0"/>
        <v>7.1482244491028316E-2</v>
      </c>
      <c r="K5" s="110">
        <f t="shared" ref="K5:K10" si="4">H5+I5</f>
        <v>489618242.73000002</v>
      </c>
      <c r="L5" s="111">
        <f t="shared" si="1"/>
        <v>1.061412504158372</v>
      </c>
      <c r="M5" s="79">
        <f>E5-H5-I5</f>
        <v>-28328931.730000012</v>
      </c>
      <c r="P5" s="101" t="s">
        <v>56</v>
      </c>
      <c r="Q5" s="102">
        <f>T5/1.9558</f>
        <v>18418863.748849574</v>
      </c>
      <c r="R5" s="102">
        <f t="shared" ref="R5:R12" si="5">Q5-S5</f>
        <v>15656034.188849574</v>
      </c>
      <c r="S5" s="102">
        <f>ROUND(Q5*15%,2)</f>
        <v>2762829.56</v>
      </c>
      <c r="T5" s="102">
        <v>36023613.719999999</v>
      </c>
    </row>
    <row r="6" spans="1:22" ht="15" customHeight="1" x14ac:dyDescent="0.25">
      <c r="A6" s="123"/>
      <c r="B6" s="25">
        <v>3</v>
      </c>
      <c r="C6" s="25" t="s">
        <v>1</v>
      </c>
      <c r="D6" s="70">
        <v>419292468</v>
      </c>
      <c r="E6" s="70">
        <v>356398597</v>
      </c>
      <c r="F6" s="35">
        <v>418177042.70999998</v>
      </c>
      <c r="G6" s="69">
        <f t="shared" si="2"/>
        <v>0.99733974403279757</v>
      </c>
      <c r="H6" s="41">
        <f t="shared" si="3"/>
        <v>353626870.76999998</v>
      </c>
      <c r="I6" s="71">
        <f>Q13+T39</f>
        <v>2159356.9701390737</v>
      </c>
      <c r="J6" s="68">
        <f t="shared" si="0"/>
        <v>6.0588256752847815E-3</v>
      </c>
      <c r="K6" s="110">
        <f>H6+I6</f>
        <v>355786227.74013907</v>
      </c>
      <c r="L6" s="111">
        <f t="shared" si="1"/>
        <v>0.99828178543626267</v>
      </c>
      <c r="M6" s="79">
        <f>E6-H6-I6</f>
        <v>612369.2598609454</v>
      </c>
      <c r="P6" s="101" t="s">
        <v>57</v>
      </c>
      <c r="Q6" s="102">
        <f>T6/1.9558</f>
        <v>363811.20768994786</v>
      </c>
      <c r="R6" s="102">
        <f t="shared" si="5"/>
        <v>309239.52768994786</v>
      </c>
      <c r="S6" s="102">
        <f t="shared" ref="S6:S12" si="6">ROUND(Q6*15%,2)</f>
        <v>54571.68</v>
      </c>
      <c r="T6" s="102">
        <v>711541.96</v>
      </c>
    </row>
    <row r="7" spans="1:22" ht="15" customHeight="1" x14ac:dyDescent="0.25">
      <c r="A7" s="123"/>
      <c r="B7" s="25">
        <v>4</v>
      </c>
      <c r="C7" s="25" t="s">
        <v>1</v>
      </c>
      <c r="D7" s="70">
        <v>55877463</v>
      </c>
      <c r="E7" s="70">
        <v>47495843</v>
      </c>
      <c r="F7" s="35">
        <v>42794110.789999999</v>
      </c>
      <c r="G7" s="69">
        <f t="shared" si="2"/>
        <v>0.76585636663568635</v>
      </c>
      <c r="H7" s="41">
        <f t="shared" si="3"/>
        <v>36375552.130000003</v>
      </c>
      <c r="I7" s="71">
        <f>T40</f>
        <v>1095528.67</v>
      </c>
      <c r="J7" s="68">
        <f t="shared" si="0"/>
        <v>2.3065780093638931E-2</v>
      </c>
      <c r="K7" s="110">
        <f t="shared" si="4"/>
        <v>37471080.800000004</v>
      </c>
      <c r="L7" s="111">
        <f t="shared" si="1"/>
        <v>0.78893390312074263</v>
      </c>
      <c r="M7" s="79">
        <f>E7-H7-I7</f>
        <v>10024762.199999997</v>
      </c>
      <c r="P7" s="101" t="s">
        <v>58</v>
      </c>
      <c r="Q7" s="102">
        <v>19728389.84</v>
      </c>
      <c r="R7" s="102">
        <f t="shared" si="5"/>
        <v>16769131.359999999</v>
      </c>
      <c r="S7" s="102">
        <f t="shared" si="6"/>
        <v>2959258.48</v>
      </c>
      <c r="T7" s="102"/>
    </row>
    <row r="8" spans="1:22" ht="15" customHeight="1" x14ac:dyDescent="0.25">
      <c r="A8" s="123"/>
      <c r="B8" s="30">
        <v>5</v>
      </c>
      <c r="C8" s="30" t="s">
        <v>1</v>
      </c>
      <c r="D8" s="33">
        <v>35549784</v>
      </c>
      <c r="E8" s="33">
        <v>30217316</v>
      </c>
      <c r="F8" s="34">
        <v>40350454.859999999</v>
      </c>
      <c r="G8" s="69">
        <f t="shared" si="2"/>
        <v>1.1350407884334826</v>
      </c>
      <c r="H8" s="41">
        <f t="shared" si="3"/>
        <v>33764481.710000001</v>
      </c>
      <c r="I8" s="71">
        <v>1078415.97</v>
      </c>
      <c r="J8" s="68">
        <f t="shared" si="0"/>
        <v>3.5688674996813087E-2</v>
      </c>
      <c r="K8" s="110">
        <f t="shared" si="4"/>
        <v>34842897.68</v>
      </c>
      <c r="L8" s="111">
        <f t="shared" si="1"/>
        <v>1.1530771852801223</v>
      </c>
      <c r="M8" s="79">
        <f>E8-H8-I8</f>
        <v>-4625581.6800000006</v>
      </c>
      <c r="P8" s="101" t="s">
        <v>59</v>
      </c>
      <c r="Q8" s="102">
        <f>T8/1.9558</f>
        <v>4971022.1137130586</v>
      </c>
      <c r="R8" s="102">
        <f t="shared" si="5"/>
        <v>4225368.7937130583</v>
      </c>
      <c r="S8" s="102">
        <f t="shared" si="6"/>
        <v>745653.32</v>
      </c>
      <c r="T8" s="102">
        <v>9722325.0500000007</v>
      </c>
    </row>
    <row r="9" spans="1:22" ht="15" customHeight="1" x14ac:dyDescent="0.25">
      <c r="A9" s="123"/>
      <c r="B9" s="30">
        <v>6</v>
      </c>
      <c r="C9" s="30" t="s">
        <v>2</v>
      </c>
      <c r="D9" s="33">
        <v>140500000</v>
      </c>
      <c r="E9" s="33">
        <v>140500000</v>
      </c>
      <c r="F9" s="34">
        <v>138000286.55000001</v>
      </c>
      <c r="G9" s="69">
        <f t="shared" si="2"/>
        <v>0.98220844519572958</v>
      </c>
      <c r="H9" s="41">
        <f t="shared" si="3"/>
        <v>138002403.33000001</v>
      </c>
      <c r="I9" s="71">
        <v>0</v>
      </c>
      <c r="J9" s="68">
        <f t="shared" si="0"/>
        <v>0</v>
      </c>
      <c r="K9" s="110">
        <f t="shared" si="4"/>
        <v>138002403.33000001</v>
      </c>
      <c r="L9" s="111">
        <f t="shared" si="1"/>
        <v>0.98222351124555174</v>
      </c>
      <c r="M9" s="79">
        <f t="shared" ref="M9:M10" si="7">E9-H9-I9</f>
        <v>2497596.6699999869</v>
      </c>
      <c r="P9" s="101" t="s">
        <v>62</v>
      </c>
      <c r="Q9" s="102">
        <v>40359266.710000001</v>
      </c>
      <c r="R9" s="102">
        <f t="shared" si="5"/>
        <v>34305376.700000003</v>
      </c>
      <c r="S9" s="102">
        <f t="shared" si="6"/>
        <v>6053890.0099999998</v>
      </c>
      <c r="T9" s="102"/>
    </row>
    <row r="10" spans="1:22" ht="15.75" customHeight="1" thickBot="1" x14ac:dyDescent="0.3">
      <c r="A10" s="123"/>
      <c r="B10" s="30">
        <v>6</v>
      </c>
      <c r="C10" s="30" t="s">
        <v>1</v>
      </c>
      <c r="D10" s="33">
        <v>4500000</v>
      </c>
      <c r="E10" s="33">
        <v>4500000</v>
      </c>
      <c r="F10" s="34">
        <v>4500000</v>
      </c>
      <c r="G10" s="69">
        <f t="shared" si="2"/>
        <v>1</v>
      </c>
      <c r="H10" s="41">
        <f t="shared" si="3"/>
        <v>4500069.0200000005</v>
      </c>
      <c r="I10" s="71">
        <v>0</v>
      </c>
      <c r="J10" s="68">
        <f t="shared" si="0"/>
        <v>0</v>
      </c>
      <c r="K10" s="110">
        <f t="shared" si="4"/>
        <v>4500069.0200000005</v>
      </c>
      <c r="L10" s="112">
        <f t="shared" si="1"/>
        <v>1.0000153377777778</v>
      </c>
      <c r="M10" s="79">
        <f t="shared" si="7"/>
        <v>-69.020000000484288</v>
      </c>
      <c r="P10" s="101" t="s">
        <v>60</v>
      </c>
      <c r="Q10" s="102">
        <v>38375291.979999997</v>
      </c>
      <c r="R10" s="102">
        <f t="shared" si="5"/>
        <v>32618998.179999996</v>
      </c>
      <c r="S10" s="102">
        <f t="shared" si="6"/>
        <v>5756293.7999999998</v>
      </c>
      <c r="T10" s="102"/>
    </row>
    <row r="11" spans="1:22" ht="15.75" customHeight="1" x14ac:dyDescent="0.25">
      <c r="A11" s="119" t="s">
        <v>87</v>
      </c>
      <c r="B11" s="120"/>
      <c r="C11" s="120"/>
      <c r="D11" s="26">
        <f>SUMIF($C$4:$C$10,"ERDF",D4:D10)</f>
        <v>515219715</v>
      </c>
      <c r="E11" s="47">
        <f>SUMIF($C$4:$C$10,"ERDF",E4:E10)</f>
        <v>438611756</v>
      </c>
      <c r="F11" s="43">
        <f>SUMIF($C$4:$C$10,"ERDF",F4:F10)</f>
        <v>505821608.36000001</v>
      </c>
      <c r="G11" s="43">
        <f t="shared" si="2"/>
        <v>0.98175903140663012</v>
      </c>
      <c r="H11" s="48">
        <f>SUMIF($C$4:$C$10,"ERDF",H4:H10)</f>
        <v>428266973.62999994</v>
      </c>
      <c r="I11" s="27">
        <f>SUMIF($C$4:$C$10,"ERDF",I4:I10)</f>
        <v>4333301.6101390738</v>
      </c>
      <c r="J11" s="32">
        <f t="shared" si="0"/>
        <v>9.8795838252431021E-3</v>
      </c>
      <c r="K11" s="27">
        <f>SUMIF($C$4:$C$10,"ERDF",K4:K10)</f>
        <v>432600275.24013907</v>
      </c>
      <c r="L11" s="88">
        <f t="shared" si="1"/>
        <v>0.98629430087628345</v>
      </c>
      <c r="M11" s="36">
        <f>SUMIF($C$4:$C$10,"ERDF",M4:M10)</f>
        <v>6011480.7598609421</v>
      </c>
      <c r="P11" s="101"/>
      <c r="Q11" s="103">
        <f>SUM(Q5:Q10)</f>
        <v>122216645.60025257</v>
      </c>
      <c r="R11" s="103">
        <f t="shared" ref="R11:S11" si="8">SUM(R5:R10)</f>
        <v>103884148.75025257</v>
      </c>
      <c r="S11" s="103">
        <f t="shared" si="8"/>
        <v>18332496.850000001</v>
      </c>
      <c r="T11" s="102"/>
    </row>
    <row r="12" spans="1:22" ht="15.75" customHeight="1" thickBot="1" x14ac:dyDescent="0.3">
      <c r="A12" s="121" t="s">
        <v>88</v>
      </c>
      <c r="B12" s="122"/>
      <c r="C12" s="122"/>
      <c r="D12" s="28">
        <f>SUMIF($C$4:$C$10,"CF",D4:D10)</f>
        <v>1248315688</v>
      </c>
      <c r="E12" s="49">
        <f>SUMIF($C$4:$C$10,"CF",E4:E10)</f>
        <v>1082143334</v>
      </c>
      <c r="F12" s="44">
        <f>SUMIF($C$4:$C$10,"CF",F4:F10)</f>
        <v>1419686492.3</v>
      </c>
      <c r="G12" s="44">
        <f>F12/D12</f>
        <v>1.137281623508684</v>
      </c>
      <c r="H12" s="42">
        <f>SUMIF($C$4:$C$10,"CF",H4:H10)</f>
        <v>965473795.28000009</v>
      </c>
      <c r="I12" s="24">
        <f>SUMIF($C$4:$C$10,"CF",I4:I10)</f>
        <v>183392818.63025257</v>
      </c>
      <c r="J12" s="31">
        <f t="shared" si="0"/>
        <v>0.16947183692604309</v>
      </c>
      <c r="K12" s="24">
        <f>SUMIF($C$4:$C$10,"CF",K4:K10)</f>
        <v>1148866613.9102526</v>
      </c>
      <c r="L12" s="86">
        <f t="shared" si="1"/>
        <v>1.0616584493143055</v>
      </c>
      <c r="M12" s="37">
        <f>SUMIF($C$4:$C$10,"CF",M4:M10)</f>
        <v>-66723279.910252571</v>
      </c>
      <c r="P12" s="101" t="s">
        <v>61</v>
      </c>
      <c r="Q12" s="103">
        <v>38792935.659999996</v>
      </c>
      <c r="R12" s="103">
        <f t="shared" si="5"/>
        <v>32973995.309999995</v>
      </c>
      <c r="S12" s="103">
        <f t="shared" si="6"/>
        <v>5818940.3499999996</v>
      </c>
      <c r="T12" s="102"/>
    </row>
    <row r="13" spans="1:22" s="14" customFormat="1" ht="15.75" thickBot="1" x14ac:dyDescent="0.3">
      <c r="A13" s="22" t="s">
        <v>66</v>
      </c>
      <c r="B13" s="23"/>
      <c r="C13" s="23"/>
      <c r="D13" s="19">
        <f>SUM(D4:D10)</f>
        <v>1763535403</v>
      </c>
      <c r="E13" s="19">
        <f>SUM(E4:E10)</f>
        <v>1520755090</v>
      </c>
      <c r="F13" s="19">
        <f>SUM(F4:F10)</f>
        <v>1925508100.6599998</v>
      </c>
      <c r="G13" s="20">
        <f t="shared" si="2"/>
        <v>1.0918454471537478</v>
      </c>
      <c r="H13" s="40">
        <f>SUM(H4:H10)</f>
        <v>1393740768.9100001</v>
      </c>
      <c r="I13" s="19">
        <f>SUM(I4:I10)</f>
        <v>187726120.24039164</v>
      </c>
      <c r="J13" s="20">
        <f t="shared" si="0"/>
        <v>0.12344270387442309</v>
      </c>
      <c r="K13" s="40">
        <f>SUM(K4:K10)</f>
        <v>1581466889.1503916</v>
      </c>
      <c r="L13" s="38">
        <f>SUMIF(L11:L12,"&gt;0",L11:L12)</f>
        <v>2.0479527501905892</v>
      </c>
      <c r="M13" s="38">
        <f>SUMIF(M11:M12,"&gt;0",M11:M12)</f>
        <v>6011480.7598609421</v>
      </c>
      <c r="N13" s="17"/>
      <c r="P13" s="101" t="s">
        <v>55</v>
      </c>
      <c r="Q13" s="103">
        <f>T13/1.9558</f>
        <v>1797296.1601390736</v>
      </c>
      <c r="R13" s="103">
        <f>Q13-S13</f>
        <v>1527701.7401390737</v>
      </c>
      <c r="S13" s="103">
        <f>ROUND(Q13*15%,2)</f>
        <v>269594.42</v>
      </c>
      <c r="T13" s="102">
        <v>3515151.83</v>
      </c>
      <c r="U13" s="95"/>
      <c r="V13" s="95"/>
    </row>
    <row r="14" spans="1:22" ht="14.45" customHeight="1" x14ac:dyDescent="0.25">
      <c r="A14" s="124"/>
      <c r="B14" s="124"/>
      <c r="C14" s="124"/>
      <c r="D14" s="124"/>
      <c r="E14" s="124"/>
      <c r="F14" s="124"/>
      <c r="G14" s="124"/>
      <c r="H14" s="124"/>
      <c r="I14" s="124"/>
      <c r="J14" s="124"/>
      <c r="K14" s="124"/>
      <c r="L14" s="124"/>
      <c r="M14" s="21"/>
      <c r="P14" s="98"/>
      <c r="Q14" s="102"/>
      <c r="R14" s="102"/>
      <c r="S14" s="102"/>
      <c r="T14" s="102"/>
    </row>
    <row r="15" spans="1:22" x14ac:dyDescent="0.25">
      <c r="A15" s="125"/>
      <c r="B15" s="125"/>
      <c r="C15" s="125"/>
      <c r="D15" s="125"/>
      <c r="E15" s="125"/>
      <c r="F15" s="125"/>
      <c r="G15" s="125"/>
      <c r="H15" s="125"/>
      <c r="I15" s="125"/>
      <c r="J15" s="125"/>
      <c r="K15" s="125"/>
      <c r="L15" s="125"/>
      <c r="M15" s="21"/>
      <c r="P15" s="98"/>
      <c r="Q15" s="102"/>
      <c r="R15" s="102"/>
      <c r="S15" s="104">
        <f>SUM(S11+S13)</f>
        <v>18602091.270000003</v>
      </c>
      <c r="T15" s="102"/>
    </row>
    <row r="16" spans="1:22" x14ac:dyDescent="0.25">
      <c r="D16" s="13"/>
      <c r="E16" s="13"/>
      <c r="F16" s="13"/>
      <c r="H16" s="13"/>
      <c r="I16" s="13"/>
      <c r="P16" s="98"/>
      <c r="Q16" s="102"/>
      <c r="R16" s="102"/>
      <c r="S16" s="102"/>
      <c r="T16" s="102"/>
    </row>
    <row r="17" spans="1:20" x14ac:dyDescent="0.25">
      <c r="A17" s="5"/>
      <c r="B17" s="5"/>
      <c r="C17" s="5"/>
      <c r="E17" s="21"/>
      <c r="F17" s="21"/>
      <c r="P17" s="98"/>
      <c r="Q17" s="102"/>
      <c r="R17" s="102"/>
      <c r="S17" s="102"/>
      <c r="T17" s="102"/>
    </row>
    <row r="18" spans="1:20" x14ac:dyDescent="0.25">
      <c r="A18" s="5"/>
      <c r="B18" s="5"/>
      <c r="C18" s="5"/>
      <c r="E18" s="21"/>
      <c r="F18" s="21"/>
      <c r="P18" s="98"/>
      <c r="Q18" s="102"/>
      <c r="R18" s="102"/>
      <c r="S18" s="102"/>
      <c r="T18" s="102"/>
    </row>
    <row r="19" spans="1:20" x14ac:dyDescent="0.25">
      <c r="A19" s="5"/>
      <c r="B19" s="5"/>
      <c r="C19" s="5"/>
      <c r="P19" s="98"/>
      <c r="Q19" s="102"/>
      <c r="R19" s="102"/>
      <c r="S19" s="102"/>
      <c r="T19" s="102"/>
    </row>
    <row r="20" spans="1:20" ht="15.75" x14ac:dyDescent="0.25">
      <c r="A20" s="5"/>
      <c r="B20" s="5"/>
      <c r="C20" s="5"/>
      <c r="G20" s="106" t="s">
        <v>71</v>
      </c>
      <c r="P20" s="98"/>
      <c r="Q20" s="102"/>
      <c r="R20" s="102"/>
      <c r="S20" s="102"/>
      <c r="T20" s="102"/>
    </row>
    <row r="21" spans="1:20" x14ac:dyDescent="0.25">
      <c r="A21" s="5"/>
      <c r="B21" s="5"/>
      <c r="C21" s="5"/>
      <c r="P21" s="98"/>
      <c r="Q21" s="102"/>
      <c r="R21" s="102"/>
      <c r="S21" s="102"/>
      <c r="T21" s="102"/>
    </row>
    <row r="22" spans="1:20" ht="15.75" thickBot="1" x14ac:dyDescent="0.3">
      <c r="A22" s="5"/>
      <c r="B22" s="5"/>
      <c r="C22" s="5"/>
      <c r="P22" s="98"/>
      <c r="Q22" s="102"/>
      <c r="R22" s="102"/>
      <c r="S22" s="102"/>
      <c r="T22" s="102"/>
    </row>
    <row r="23" spans="1:20" ht="80.25" customHeight="1" thickBot="1" x14ac:dyDescent="0.3">
      <c r="A23" s="29" t="s">
        <v>74</v>
      </c>
      <c r="B23" s="72" t="s">
        <v>75</v>
      </c>
      <c r="C23" s="73" t="s">
        <v>76</v>
      </c>
      <c r="D23" s="74" t="s">
        <v>77</v>
      </c>
      <c r="E23" s="74" t="s">
        <v>78</v>
      </c>
      <c r="F23" s="75" t="s">
        <v>79</v>
      </c>
      <c r="G23" s="75" t="s">
        <v>80</v>
      </c>
      <c r="H23" s="76" t="s">
        <v>81</v>
      </c>
      <c r="I23" s="76" t="s">
        <v>82</v>
      </c>
      <c r="J23" s="76" t="s">
        <v>83</v>
      </c>
      <c r="K23" s="90" t="s">
        <v>84</v>
      </c>
      <c r="L23" s="85" t="s">
        <v>85</v>
      </c>
      <c r="M23" s="77" t="s">
        <v>85</v>
      </c>
      <c r="P23" s="98"/>
      <c r="Q23" s="102"/>
      <c r="R23" s="105">
        <f>M31-M11</f>
        <v>2805599.8699999992</v>
      </c>
      <c r="S23" s="105"/>
      <c r="T23" s="102"/>
    </row>
    <row r="24" spans="1:20" x14ac:dyDescent="0.25">
      <c r="A24" s="123" t="s">
        <v>86</v>
      </c>
      <c r="B24" s="66">
        <v>1</v>
      </c>
      <c r="C24" s="66" t="s">
        <v>2</v>
      </c>
      <c r="D24" s="80">
        <v>565122380</v>
      </c>
      <c r="E24" s="80">
        <v>480354023</v>
      </c>
      <c r="F24" s="83">
        <v>658681182.21000004</v>
      </c>
      <c r="G24" s="46">
        <f>F24/D24</f>
        <v>1.1655549408784696</v>
      </c>
      <c r="H24" s="16">
        <f>Q37</f>
        <v>370827144.52999997</v>
      </c>
      <c r="I24" s="16">
        <f>R11</f>
        <v>103884148.75025257</v>
      </c>
      <c r="J24" s="15">
        <f t="shared" ref="J24:J33" si="9">I24/E24</f>
        <v>0.21626580350353924</v>
      </c>
      <c r="K24" s="91">
        <f>H24+I24</f>
        <v>474711293.28025258</v>
      </c>
      <c r="L24" s="86">
        <f>(H24+I24)/E24</f>
        <v>0.98825297707614401</v>
      </c>
      <c r="M24" s="67">
        <f>E24-H24-I24</f>
        <v>5642729.7197474539</v>
      </c>
      <c r="P24" s="98"/>
      <c r="Q24" s="102"/>
      <c r="R24" s="102"/>
      <c r="S24" s="102"/>
      <c r="T24" s="102"/>
    </row>
    <row r="25" spans="1:20" x14ac:dyDescent="0.25">
      <c r="A25" s="123"/>
      <c r="B25" s="25">
        <v>2</v>
      </c>
      <c r="C25" s="25" t="s">
        <v>2</v>
      </c>
      <c r="D25" s="70">
        <v>542693308</v>
      </c>
      <c r="E25" s="70">
        <v>461289311</v>
      </c>
      <c r="F25" s="82">
        <v>623005023.54000008</v>
      </c>
      <c r="G25" s="69">
        <f t="shared" ref="G25:G31" si="10">F25/D25</f>
        <v>1.1479872966113673</v>
      </c>
      <c r="H25" s="3">
        <f>Q38</f>
        <v>456644247.42000002</v>
      </c>
      <c r="I25" s="3">
        <f>R12</f>
        <v>32973995.309999995</v>
      </c>
      <c r="J25" s="2">
        <f t="shared" si="9"/>
        <v>7.1482244491028316E-2</v>
      </c>
      <c r="K25" s="91">
        <f t="shared" ref="K25:K30" si="11">H25+I25</f>
        <v>489618242.73000002</v>
      </c>
      <c r="L25" s="86">
        <f t="shared" ref="L25:L32" si="12">(H25+I25)/E25</f>
        <v>1.061412504158372</v>
      </c>
      <c r="M25" s="67">
        <f t="shared" ref="M25:M30" si="13">E25-H25-I25</f>
        <v>-28328931.730000012</v>
      </c>
      <c r="P25" s="98"/>
      <c r="Q25" s="102"/>
      <c r="R25" s="102"/>
      <c r="S25" s="102">
        <f>S11+T37</f>
        <v>46534674.57</v>
      </c>
      <c r="T25" s="102"/>
    </row>
    <row r="26" spans="1:20" x14ac:dyDescent="0.25">
      <c r="A26" s="123"/>
      <c r="B26" s="25">
        <v>3</v>
      </c>
      <c r="C26" s="25" t="s">
        <v>1</v>
      </c>
      <c r="D26" s="70">
        <v>419292468</v>
      </c>
      <c r="E26" s="70">
        <v>356398597</v>
      </c>
      <c r="F26" s="82">
        <v>418177042.70999998</v>
      </c>
      <c r="G26" s="69">
        <f t="shared" si="10"/>
        <v>0.99733974403279757</v>
      </c>
      <c r="H26" s="3">
        <f>Q39</f>
        <v>353626870.76999998</v>
      </c>
      <c r="I26" s="3">
        <f>R13</f>
        <v>1527701.7401390737</v>
      </c>
      <c r="J26" s="2">
        <f t="shared" si="9"/>
        <v>4.2864976265298647E-3</v>
      </c>
      <c r="K26" s="91">
        <f t="shared" si="11"/>
        <v>355154572.51013905</v>
      </c>
      <c r="L26" s="86">
        <f t="shared" si="12"/>
        <v>0.99650945738750774</v>
      </c>
      <c r="M26" s="67">
        <f t="shared" si="13"/>
        <v>1244024.4898609454</v>
      </c>
      <c r="P26" s="98"/>
      <c r="Q26" s="103"/>
      <c r="R26" s="103"/>
      <c r="S26" s="103"/>
      <c r="T26" s="102"/>
    </row>
    <row r="27" spans="1:20" x14ac:dyDescent="0.25">
      <c r="A27" s="123"/>
      <c r="B27" s="25">
        <v>4</v>
      </c>
      <c r="C27" s="25" t="s">
        <v>1</v>
      </c>
      <c r="D27" s="4">
        <v>55877463</v>
      </c>
      <c r="E27" s="4">
        <v>47495843</v>
      </c>
      <c r="F27" s="82">
        <v>42794110.789999999</v>
      </c>
      <c r="G27" s="81">
        <f t="shared" si="10"/>
        <v>0.76585636663568635</v>
      </c>
      <c r="H27" s="3">
        <f>Q40</f>
        <v>36375552.130000003</v>
      </c>
      <c r="I27" s="3">
        <v>0</v>
      </c>
      <c r="J27" s="2">
        <f t="shared" si="9"/>
        <v>0</v>
      </c>
      <c r="K27" s="91">
        <f t="shared" si="11"/>
        <v>36375552.130000003</v>
      </c>
      <c r="L27" s="86">
        <f t="shared" si="12"/>
        <v>0.76586812302710372</v>
      </c>
      <c r="M27" s="67">
        <f t="shared" si="13"/>
        <v>11120290.869999997</v>
      </c>
      <c r="P27" s="98"/>
      <c r="Q27" s="102"/>
      <c r="R27" s="102"/>
      <c r="S27" s="103"/>
      <c r="T27" s="102"/>
    </row>
    <row r="28" spans="1:20" x14ac:dyDescent="0.25">
      <c r="A28" s="123"/>
      <c r="B28" s="30">
        <v>5</v>
      </c>
      <c r="C28" s="30" t="s">
        <v>1</v>
      </c>
      <c r="D28" s="6">
        <v>35549784</v>
      </c>
      <c r="E28" s="6">
        <v>30217316</v>
      </c>
      <c r="F28" s="84">
        <v>40350454.859999999</v>
      </c>
      <c r="G28" s="81">
        <f t="shared" si="10"/>
        <v>1.1350407884334826</v>
      </c>
      <c r="H28" s="3">
        <f>Q41</f>
        <v>33764481.710000001</v>
      </c>
      <c r="I28" s="3">
        <v>0</v>
      </c>
      <c r="J28" s="2">
        <f t="shared" si="9"/>
        <v>0</v>
      </c>
      <c r="K28" s="91">
        <f t="shared" si="11"/>
        <v>33764481.710000001</v>
      </c>
      <c r="L28" s="86">
        <f t="shared" si="12"/>
        <v>1.1173885102833092</v>
      </c>
      <c r="M28" s="67">
        <f t="shared" si="13"/>
        <v>-3547165.7100000009</v>
      </c>
      <c r="P28" s="98"/>
      <c r="Q28" s="102"/>
      <c r="R28" s="102"/>
      <c r="S28" s="102"/>
      <c r="T28" s="102"/>
    </row>
    <row r="29" spans="1:20" x14ac:dyDescent="0.25">
      <c r="A29" s="123"/>
      <c r="B29" s="30">
        <v>6</v>
      </c>
      <c r="C29" s="30" t="s">
        <v>2</v>
      </c>
      <c r="D29" s="6">
        <v>140500000</v>
      </c>
      <c r="E29" s="6">
        <v>140500000</v>
      </c>
      <c r="F29" s="84">
        <v>138000286.55000001</v>
      </c>
      <c r="G29" s="81">
        <f t="shared" si="10"/>
        <v>0.98220844519572958</v>
      </c>
      <c r="H29" s="3">
        <f>Q43</f>
        <v>138002403.33000001</v>
      </c>
      <c r="I29" s="3">
        <v>0</v>
      </c>
      <c r="J29" s="2">
        <f t="shared" si="9"/>
        <v>0</v>
      </c>
      <c r="K29" s="91">
        <f t="shared" si="11"/>
        <v>138002403.33000001</v>
      </c>
      <c r="L29" s="86">
        <f t="shared" si="12"/>
        <v>0.98222351124555174</v>
      </c>
      <c r="M29" s="67">
        <f t="shared" si="13"/>
        <v>2497596.6699999869</v>
      </c>
      <c r="P29" s="98"/>
      <c r="Q29" s="102"/>
      <c r="R29" s="102"/>
      <c r="S29" s="102"/>
      <c r="T29" s="102"/>
    </row>
    <row r="30" spans="1:20" ht="15.75" thickBot="1" x14ac:dyDescent="0.3">
      <c r="A30" s="123"/>
      <c r="B30" s="30">
        <v>6</v>
      </c>
      <c r="C30" s="30" t="s">
        <v>1</v>
      </c>
      <c r="D30" s="6">
        <v>4500000</v>
      </c>
      <c r="E30" s="6">
        <v>4500000</v>
      </c>
      <c r="F30" s="84">
        <v>4500000</v>
      </c>
      <c r="G30" s="81">
        <f t="shared" si="10"/>
        <v>1</v>
      </c>
      <c r="H30" s="3">
        <f>Q42</f>
        <v>4500069.0200000005</v>
      </c>
      <c r="I30" s="3">
        <v>0</v>
      </c>
      <c r="J30" s="2">
        <f t="shared" si="9"/>
        <v>0</v>
      </c>
      <c r="K30" s="91">
        <f t="shared" si="11"/>
        <v>4500069.0200000005</v>
      </c>
      <c r="L30" s="87">
        <f t="shared" si="12"/>
        <v>1.0000153377777778</v>
      </c>
      <c r="M30" s="67">
        <f t="shared" si="13"/>
        <v>-69.020000000484288</v>
      </c>
      <c r="P30" s="98"/>
      <c r="Q30" s="102"/>
      <c r="R30" s="102"/>
      <c r="S30" s="102"/>
      <c r="T30" s="102"/>
    </row>
    <row r="31" spans="1:20" x14ac:dyDescent="0.25">
      <c r="A31" s="119" t="s">
        <v>87</v>
      </c>
      <c r="B31" s="120"/>
      <c r="C31" s="120"/>
      <c r="D31" s="26">
        <f>SUMIF($C$4:$C$10,"ERDF",D24:D30)</f>
        <v>515219715</v>
      </c>
      <c r="E31" s="47">
        <f>SUMIF($C$4:$C$10,"ERDF",E24:E30)</f>
        <v>438611756</v>
      </c>
      <c r="F31" s="43">
        <f>SUMIF($C$4:$C$10,"ERDF",F24:F30)</f>
        <v>505821608.36000001</v>
      </c>
      <c r="G31" s="43">
        <f t="shared" si="10"/>
        <v>0.98175903140663012</v>
      </c>
      <c r="H31" s="48">
        <f>SUMIF($C$4:$C$10,"ERDF",H24:H30)</f>
        <v>428266973.62999994</v>
      </c>
      <c r="I31" s="27">
        <f>SUMIF($C$4:$C$10,"ERDF",I24:I30)</f>
        <v>1527701.7401390737</v>
      </c>
      <c r="J31" s="32">
        <f t="shared" si="9"/>
        <v>3.483038744951181E-3</v>
      </c>
      <c r="K31" s="27">
        <f>SUMIF($C$4:$C$10,"ERDF",K24:K30)</f>
        <v>429794675.370139</v>
      </c>
      <c r="L31" s="88">
        <f t="shared" si="12"/>
        <v>0.97989775579599148</v>
      </c>
      <c r="M31" s="36">
        <f>SUMIF($C$4:$C$10,"ERDF",M24:M30)</f>
        <v>8817080.6298609413</v>
      </c>
      <c r="P31" s="98"/>
      <c r="Q31" s="102"/>
      <c r="R31" s="102"/>
      <c r="S31" s="102"/>
      <c r="T31" s="102"/>
    </row>
    <row r="32" spans="1:20" ht="15.75" thickBot="1" x14ac:dyDescent="0.3">
      <c r="A32" s="121" t="s">
        <v>88</v>
      </c>
      <c r="B32" s="122"/>
      <c r="C32" s="122"/>
      <c r="D32" s="28">
        <f>SUMIF($C$4:$C$10,"CF",D24:D30)</f>
        <v>1248315688</v>
      </c>
      <c r="E32" s="49">
        <f>SUMIF($C$4:$C$10,"CF",E24:E30)</f>
        <v>1082143334</v>
      </c>
      <c r="F32" s="44">
        <f>SUMIF($C$4:$C$10,"CF",F24:F30)</f>
        <v>1419686492.3</v>
      </c>
      <c r="G32" s="44">
        <f>F32/D32</f>
        <v>1.137281623508684</v>
      </c>
      <c r="H32" s="42">
        <f>SUMIF($C$4:$C$10,"CF",H24:H30)</f>
        <v>965473795.28000009</v>
      </c>
      <c r="I32" s="24">
        <f>SUMIF($C$4:$C$10,"CF",I24:I30)</f>
        <v>136858144.06025258</v>
      </c>
      <c r="J32" s="31">
        <f t="shared" si="9"/>
        <v>0.12646951633881484</v>
      </c>
      <c r="K32" s="24">
        <f>SUMIF($C$4:$C$10,"CF",K24:K30)</f>
        <v>1102331939.3402526</v>
      </c>
      <c r="L32" s="86">
        <f t="shared" si="12"/>
        <v>1.0186561287270772</v>
      </c>
      <c r="M32" s="37">
        <f>SUMIF($C$4:$C$10,"CF",M24:M30)</f>
        <v>-20188605.340252571</v>
      </c>
    </row>
    <row r="33" spans="1:20" ht="15.75" thickBot="1" x14ac:dyDescent="0.3">
      <c r="A33" s="22" t="s">
        <v>66</v>
      </c>
      <c r="B33" s="23"/>
      <c r="C33" s="23"/>
      <c r="D33" s="19">
        <f>SUM(D24:D30)</f>
        <v>1763535403</v>
      </c>
      <c r="E33" s="19">
        <f>SUM(E24:E30)</f>
        <v>1520755090</v>
      </c>
      <c r="F33" s="19">
        <f>SUM(F24:F30)</f>
        <v>1925508100.6599998</v>
      </c>
      <c r="G33" s="20">
        <f t="shared" ref="G33" si="14">F33/D33</f>
        <v>1.0918454471537478</v>
      </c>
      <c r="H33" s="40">
        <f>SUM(H24:H30)</f>
        <v>1393740768.9100001</v>
      </c>
      <c r="I33" s="19">
        <f>SUM(I24:I30)</f>
        <v>138385845.80039164</v>
      </c>
      <c r="J33" s="20">
        <f t="shared" si="9"/>
        <v>9.0998114496129448E-2</v>
      </c>
      <c r="K33" s="40">
        <f>SUM(K24:K30)</f>
        <v>1532126614.7103918</v>
      </c>
      <c r="L33" s="38">
        <f>SUMIF(L31:L32,"&gt;0",L31:L32)</f>
        <v>1.9985538845230688</v>
      </c>
      <c r="M33" s="38">
        <f>SUMIF(M31:M32,"&gt;0",M31:M32)</f>
        <v>8817080.6298609413</v>
      </c>
    </row>
    <row r="34" spans="1:20" x14ac:dyDescent="0.25">
      <c r="Q34" s="93" t="s">
        <v>81</v>
      </c>
    </row>
    <row r="35" spans="1:20" x14ac:dyDescent="0.25">
      <c r="I35" s="104">
        <f>I13-I33</f>
        <v>49340274.439999998</v>
      </c>
    </row>
    <row r="36" spans="1:20" x14ac:dyDescent="0.25">
      <c r="I36" s="104">
        <f>S15+T46</f>
        <v>48261858.469999999</v>
      </c>
      <c r="Q36" s="92" t="s">
        <v>64</v>
      </c>
      <c r="R36" s="92" t="s">
        <v>65</v>
      </c>
      <c r="S36" s="92" t="s">
        <v>66</v>
      </c>
      <c r="T36" s="93" t="s">
        <v>63</v>
      </c>
    </row>
    <row r="37" spans="1:20" x14ac:dyDescent="0.25">
      <c r="I37" s="104">
        <f>I36-I35</f>
        <v>-1078415.9699999988</v>
      </c>
      <c r="M37" s="13"/>
      <c r="P37">
        <v>1</v>
      </c>
      <c r="Q37" s="92">
        <v>370827144.52999997</v>
      </c>
      <c r="R37" s="92">
        <v>65440084.350000001</v>
      </c>
      <c r="S37" s="92">
        <v>436267228.88</v>
      </c>
      <c r="T37" s="96">
        <v>28202177.719999999</v>
      </c>
    </row>
    <row r="38" spans="1:20" x14ac:dyDescent="0.25">
      <c r="I38" s="98"/>
      <c r="P38">
        <v>2</v>
      </c>
      <c r="Q38" s="92">
        <v>456644247.42000002</v>
      </c>
      <c r="R38" s="92">
        <v>80583961.969999999</v>
      </c>
      <c r="S38" s="92">
        <v>537228209.38999999</v>
      </c>
      <c r="T38" s="92">
        <v>18508473.73</v>
      </c>
    </row>
    <row r="39" spans="1:20" x14ac:dyDescent="0.25">
      <c r="P39">
        <v>3</v>
      </c>
      <c r="Q39" s="92">
        <v>353626870.76999998</v>
      </c>
      <c r="R39" s="92">
        <v>62404741.920000002</v>
      </c>
      <c r="S39" s="92">
        <v>416031612.69</v>
      </c>
      <c r="T39" s="96">
        <v>362060.81</v>
      </c>
    </row>
    <row r="40" spans="1:20" x14ac:dyDescent="0.25">
      <c r="P40">
        <v>4</v>
      </c>
      <c r="Q40" s="92">
        <v>36375552.130000003</v>
      </c>
      <c r="R40" s="92">
        <v>6419215.0800000001</v>
      </c>
      <c r="S40" s="92">
        <v>42794767.210000001</v>
      </c>
      <c r="T40" s="96">
        <v>1095528.67</v>
      </c>
    </row>
    <row r="41" spans="1:20" x14ac:dyDescent="0.25">
      <c r="P41">
        <v>5</v>
      </c>
      <c r="Q41" s="92">
        <v>33764481.710000001</v>
      </c>
      <c r="R41" s="92">
        <v>5958437.96</v>
      </c>
      <c r="S41" s="92">
        <v>39722919.670000002</v>
      </c>
      <c r="T41" s="92">
        <v>1078415.97</v>
      </c>
    </row>
    <row r="42" spans="1:20" x14ac:dyDescent="0.25">
      <c r="P42" t="s">
        <v>67</v>
      </c>
      <c r="Q42" s="92">
        <v>4500069.0200000005</v>
      </c>
      <c r="R42" s="92">
        <v>0</v>
      </c>
      <c r="S42" s="92">
        <v>4500069.0200000005</v>
      </c>
    </row>
    <row r="43" spans="1:20" x14ac:dyDescent="0.25">
      <c r="P43" t="s">
        <v>68</v>
      </c>
      <c r="Q43" s="92">
        <v>138002403.33000001</v>
      </c>
      <c r="R43" s="92">
        <v>0</v>
      </c>
      <c r="S43" s="92">
        <v>138002403.33000001</v>
      </c>
    </row>
    <row r="44" spans="1:20" x14ac:dyDescent="0.25">
      <c r="Q44" s="93">
        <v>1393740768.9100001</v>
      </c>
      <c r="R44" s="93">
        <v>220806441.28000003</v>
      </c>
      <c r="S44" s="93">
        <v>1614547210.1900001</v>
      </c>
      <c r="T44" s="92">
        <f>SUM(T37:T43)</f>
        <v>49246656.900000006</v>
      </c>
    </row>
    <row r="46" spans="1:20" x14ac:dyDescent="0.25">
      <c r="T46" s="97">
        <f>T37+T39+T40</f>
        <v>29659767.199999996</v>
      </c>
    </row>
  </sheetData>
  <dataConsolidate/>
  <mergeCells count="7">
    <mergeCell ref="A31:C31"/>
    <mergeCell ref="A32:C32"/>
    <mergeCell ref="A4:A10"/>
    <mergeCell ref="A12:C12"/>
    <mergeCell ref="A11:C11"/>
    <mergeCell ref="A14:L15"/>
    <mergeCell ref="A24:A30"/>
  </mergeCells>
  <pageMargins left="0.7" right="0.7" top="0.75" bottom="0.75" header="0.3" footer="0.3"/>
  <pageSetup paperSize="9" orientation="portrait" r:id="rId1"/>
  <ignoredErrors>
    <ignoredError sqref="I5" formula="1"/>
  </ignoredErrors>
  <extLst>
    <ext xmlns:x14="http://schemas.microsoft.com/office/spreadsheetml/2009/9/main" uri="{CCE6A557-97BC-4b89-ADB6-D9C93CAAB3DF}">
      <x14:dataValidations xmlns:xm="http://schemas.microsoft.com/office/excel/2006/main" count="2">
        <x14:dataValidation type="list" allowBlank="1" showInputMessage="1" showErrorMessage="1">
          <x14:formula1>
            <xm:f>Sheet1!$C$2:$C$10</xm:f>
          </x14:formula1>
          <xm:sqref>B4:B10 B24:B30</xm:sqref>
        </x14:dataValidation>
        <x14:dataValidation type="list" allowBlank="1" showInputMessage="1" showErrorMessage="1">
          <x14:formula1>
            <xm:f>Sheet1!$A$9:$A$11</xm:f>
          </x14:formula1>
          <xm:sqref>C4:C10 C24:C30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workbookViewId="0">
      <selection activeCell="A14" sqref="A14"/>
    </sheetView>
  </sheetViews>
  <sheetFormatPr defaultRowHeight="15" x14ac:dyDescent="0.25"/>
  <cols>
    <col min="1" max="1" width="38.42578125" customWidth="1"/>
    <col min="2" max="2" width="44.28515625" customWidth="1"/>
    <col min="3" max="3" width="35.28515625" customWidth="1"/>
    <col min="4" max="4" width="38.42578125" customWidth="1"/>
  </cols>
  <sheetData>
    <row r="1" spans="1:4" x14ac:dyDescent="0.25">
      <c r="A1" s="9" t="s">
        <v>11</v>
      </c>
      <c r="B1" s="9" t="s">
        <v>12</v>
      </c>
      <c r="C1" s="8" t="s">
        <v>22</v>
      </c>
      <c r="D1" s="9" t="s">
        <v>21</v>
      </c>
    </row>
    <row r="2" spans="1:4" x14ac:dyDescent="0.25">
      <c r="A2" t="s">
        <v>13</v>
      </c>
      <c r="B2" t="s">
        <v>17</v>
      </c>
      <c r="C2">
        <v>1</v>
      </c>
      <c r="D2" t="s">
        <v>23</v>
      </c>
    </row>
    <row r="3" spans="1:4" x14ac:dyDescent="0.25">
      <c r="A3" t="s">
        <v>14</v>
      </c>
      <c r="B3" t="s">
        <v>18</v>
      </c>
      <c r="C3">
        <v>2</v>
      </c>
      <c r="D3" t="s">
        <v>24</v>
      </c>
    </row>
    <row r="4" spans="1:4" x14ac:dyDescent="0.25">
      <c r="A4" t="s">
        <v>15</v>
      </c>
      <c r="B4" t="s">
        <v>19</v>
      </c>
      <c r="C4">
        <v>3</v>
      </c>
      <c r="D4" t="s">
        <v>25</v>
      </c>
    </row>
    <row r="5" spans="1:4" x14ac:dyDescent="0.25">
      <c r="A5" t="s">
        <v>16</v>
      </c>
      <c r="B5" t="s">
        <v>20</v>
      </c>
      <c r="C5">
        <v>4</v>
      </c>
      <c r="D5" t="s">
        <v>26</v>
      </c>
    </row>
    <row r="6" spans="1:4" x14ac:dyDescent="0.25">
      <c r="C6">
        <v>5</v>
      </c>
      <c r="D6" t="s">
        <v>27</v>
      </c>
    </row>
    <row r="7" spans="1:4" x14ac:dyDescent="0.25">
      <c r="C7">
        <v>6</v>
      </c>
    </row>
    <row r="8" spans="1:4" x14ac:dyDescent="0.25">
      <c r="A8" t="s">
        <v>0</v>
      </c>
      <c r="C8">
        <v>7</v>
      </c>
    </row>
    <row r="9" spans="1:4" x14ac:dyDescent="0.25">
      <c r="A9" t="s">
        <v>2</v>
      </c>
      <c r="C9">
        <v>8</v>
      </c>
    </row>
    <row r="10" spans="1:4" x14ac:dyDescent="0.25">
      <c r="A10" t="s">
        <v>1</v>
      </c>
      <c r="C10">
        <v>9</v>
      </c>
    </row>
    <row r="11" spans="1:4" x14ac:dyDescent="0.25">
      <c r="A11" t="s">
        <v>3</v>
      </c>
    </row>
    <row r="12" spans="1:4" x14ac:dyDescent="0.25">
      <c r="A12" t="s">
        <v>46</v>
      </c>
    </row>
    <row r="13" spans="1:4" x14ac:dyDescent="0.25">
      <c r="A13" t="s">
        <v>47</v>
      </c>
    </row>
    <row r="14" spans="1:4" x14ac:dyDescent="0.25">
      <c r="A14" t="s">
        <v>45</v>
      </c>
    </row>
  </sheetData>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4" workbookViewId="0">
      <selection activeCell="B49" sqref="B49"/>
    </sheetView>
  </sheetViews>
  <sheetFormatPr defaultRowHeight="15" x14ac:dyDescent="0.25"/>
  <sheetData>
    <row r="1" spans="1:3" x14ac:dyDescent="0.25">
      <c r="A1" s="10" t="s">
        <v>5</v>
      </c>
      <c r="B1" s="10" t="s">
        <v>0</v>
      </c>
    </row>
    <row r="2" spans="1:3" x14ac:dyDescent="0.25">
      <c r="A2">
        <v>1</v>
      </c>
      <c r="B2" t="s">
        <v>2</v>
      </c>
    </row>
    <row r="3" spans="1:3" x14ac:dyDescent="0.25">
      <c r="A3">
        <v>2</v>
      </c>
      <c r="B3" t="s">
        <v>2</v>
      </c>
    </row>
    <row r="4" spans="1:3" x14ac:dyDescent="0.25">
      <c r="A4">
        <v>3</v>
      </c>
      <c r="B4" t="s">
        <v>2</v>
      </c>
    </row>
    <row r="5" spans="1:3" x14ac:dyDescent="0.25">
      <c r="A5">
        <v>4</v>
      </c>
      <c r="B5" t="s">
        <v>1</v>
      </c>
    </row>
    <row r="6" spans="1:3" x14ac:dyDescent="0.25">
      <c r="A6">
        <v>5</v>
      </c>
      <c r="B6" t="s">
        <v>1</v>
      </c>
      <c r="C6" t="s">
        <v>28</v>
      </c>
    </row>
    <row r="7" spans="1:3" x14ac:dyDescent="0.25">
      <c r="A7" t="s">
        <v>48</v>
      </c>
      <c r="B7" t="s">
        <v>2</v>
      </c>
    </row>
    <row r="8" spans="1:3" x14ac:dyDescent="0.25">
      <c r="A8" t="s">
        <v>49</v>
      </c>
      <c r="B8" t="s">
        <v>1</v>
      </c>
    </row>
    <row r="9" spans="1:3" x14ac:dyDescent="0.25">
      <c r="A9" s="10" t="s">
        <v>6</v>
      </c>
      <c r="B9" s="10" t="s">
        <v>0</v>
      </c>
    </row>
    <row r="10" spans="1:3" x14ac:dyDescent="0.25">
      <c r="A10">
        <v>1</v>
      </c>
      <c r="B10" t="s">
        <v>2</v>
      </c>
    </row>
    <row r="11" spans="1:3" x14ac:dyDescent="0.25">
      <c r="A11">
        <v>2</v>
      </c>
      <c r="B11" t="s">
        <v>1</v>
      </c>
    </row>
    <row r="12" spans="1:3" x14ac:dyDescent="0.25">
      <c r="A12">
        <v>3</v>
      </c>
      <c r="B12" t="s">
        <v>1</v>
      </c>
    </row>
    <row r="13" spans="1:3" x14ac:dyDescent="0.25">
      <c r="A13">
        <v>4</v>
      </c>
      <c r="B13" t="s">
        <v>2</v>
      </c>
    </row>
    <row r="14" spans="1:3" x14ac:dyDescent="0.25">
      <c r="A14">
        <v>5</v>
      </c>
      <c r="B14" t="s">
        <v>2</v>
      </c>
    </row>
    <row r="15" spans="1:3" x14ac:dyDescent="0.25">
      <c r="A15">
        <v>6</v>
      </c>
      <c r="B15" t="s">
        <v>1</v>
      </c>
      <c r="C15" t="s">
        <v>28</v>
      </c>
    </row>
    <row r="16" spans="1:3" x14ac:dyDescent="0.25">
      <c r="A16">
        <v>7</v>
      </c>
      <c r="B16" t="s">
        <v>1</v>
      </c>
    </row>
    <row r="17" spans="1:3" x14ac:dyDescent="0.25">
      <c r="A17" t="s">
        <v>51</v>
      </c>
      <c r="B17" t="s">
        <v>2</v>
      </c>
    </row>
    <row r="18" spans="1:3" x14ac:dyDescent="0.25">
      <c r="A18" t="s">
        <v>50</v>
      </c>
      <c r="B18" t="s">
        <v>1</v>
      </c>
    </row>
    <row r="19" spans="1:3" x14ac:dyDescent="0.25">
      <c r="A19" s="10" t="s">
        <v>7</v>
      </c>
      <c r="B19" s="10" t="s">
        <v>0</v>
      </c>
    </row>
    <row r="20" spans="1:3" x14ac:dyDescent="0.25">
      <c r="A20">
        <v>1</v>
      </c>
      <c r="B20" t="s">
        <v>1</v>
      </c>
    </row>
    <row r="21" spans="1:3" x14ac:dyDescent="0.25">
      <c r="A21">
        <v>2</v>
      </c>
      <c r="B21" t="s">
        <v>1</v>
      </c>
    </row>
    <row r="22" spans="1:3" x14ac:dyDescent="0.25">
      <c r="A22">
        <v>3</v>
      </c>
      <c r="B22" t="s">
        <v>1</v>
      </c>
    </row>
    <row r="23" spans="1:3" x14ac:dyDescent="0.25">
      <c r="A23">
        <v>4</v>
      </c>
      <c r="B23" t="s">
        <v>1</v>
      </c>
    </row>
    <row r="24" spans="1:3" x14ac:dyDescent="0.25">
      <c r="A24">
        <v>5</v>
      </c>
      <c r="B24" t="s">
        <v>1</v>
      </c>
    </row>
    <row r="25" spans="1:3" x14ac:dyDescent="0.25">
      <c r="A25">
        <v>6</v>
      </c>
      <c r="B25" t="s">
        <v>1</v>
      </c>
    </row>
    <row r="26" spans="1:3" x14ac:dyDescent="0.25">
      <c r="A26">
        <v>7</v>
      </c>
      <c r="B26" t="s">
        <v>1</v>
      </c>
    </row>
    <row r="27" spans="1:3" x14ac:dyDescent="0.25">
      <c r="A27">
        <v>8</v>
      </c>
      <c r="B27" t="s">
        <v>1</v>
      </c>
      <c r="C27" t="s">
        <v>28</v>
      </c>
    </row>
    <row r="28" spans="1:3" x14ac:dyDescent="0.25">
      <c r="A28">
        <v>9</v>
      </c>
      <c r="B28" t="s">
        <v>52</v>
      </c>
    </row>
    <row r="29" spans="1:3" x14ac:dyDescent="0.25">
      <c r="A29">
        <v>10</v>
      </c>
      <c r="B29" t="s">
        <v>1</v>
      </c>
    </row>
    <row r="30" spans="1:3" x14ac:dyDescent="0.25">
      <c r="A30">
        <v>11</v>
      </c>
      <c r="B30" t="s">
        <v>52</v>
      </c>
    </row>
    <row r="31" spans="1:3" x14ac:dyDescent="0.25">
      <c r="A31" s="10" t="s">
        <v>8</v>
      </c>
      <c r="B31" s="10" t="s">
        <v>0</v>
      </c>
    </row>
    <row r="32" spans="1:3" x14ac:dyDescent="0.25">
      <c r="A32">
        <v>1</v>
      </c>
      <c r="B32" t="s">
        <v>1</v>
      </c>
    </row>
    <row r="33" spans="1:3" x14ac:dyDescent="0.25">
      <c r="A33">
        <v>2</v>
      </c>
      <c r="B33" t="s">
        <v>1</v>
      </c>
    </row>
    <row r="34" spans="1:3" x14ac:dyDescent="0.25">
      <c r="A34">
        <v>3</v>
      </c>
      <c r="B34" t="s">
        <v>1</v>
      </c>
    </row>
    <row r="35" spans="1:3" x14ac:dyDescent="0.25">
      <c r="A35">
        <v>4</v>
      </c>
      <c r="B35" t="s">
        <v>1</v>
      </c>
    </row>
    <row r="36" spans="1:3" x14ac:dyDescent="0.25">
      <c r="A36">
        <v>5</v>
      </c>
      <c r="B36" t="s">
        <v>1</v>
      </c>
      <c r="C36" t="s">
        <v>28</v>
      </c>
    </row>
    <row r="37" spans="1:3" x14ac:dyDescent="0.25">
      <c r="A37">
        <v>6</v>
      </c>
      <c r="B37" t="s">
        <v>52</v>
      </c>
    </row>
    <row r="38" spans="1:3" x14ac:dyDescent="0.25">
      <c r="A38">
        <v>7</v>
      </c>
      <c r="B38" t="s">
        <v>52</v>
      </c>
    </row>
    <row r="39" spans="1:3" x14ac:dyDescent="0.25">
      <c r="A39">
        <v>8</v>
      </c>
      <c r="B39" t="s">
        <v>1</v>
      </c>
    </row>
    <row r="40" spans="1:3" x14ac:dyDescent="0.25">
      <c r="A40">
        <v>9</v>
      </c>
      <c r="B40" t="s">
        <v>52</v>
      </c>
    </row>
    <row r="41" spans="1:3" x14ac:dyDescent="0.25">
      <c r="A41" s="10" t="s">
        <v>9</v>
      </c>
      <c r="B41" s="10" t="s">
        <v>0</v>
      </c>
    </row>
    <row r="42" spans="1:3" x14ac:dyDescent="0.25">
      <c r="A42">
        <v>1</v>
      </c>
      <c r="B42" t="s">
        <v>1</v>
      </c>
    </row>
    <row r="43" spans="1:3" x14ac:dyDescent="0.25">
      <c r="A43">
        <v>2</v>
      </c>
      <c r="B43" t="s">
        <v>3</v>
      </c>
    </row>
    <row r="44" spans="1:3" x14ac:dyDescent="0.25">
      <c r="A44">
        <v>3</v>
      </c>
      <c r="B44" t="s">
        <v>3</v>
      </c>
    </row>
    <row r="45" spans="1:3" x14ac:dyDescent="0.25">
      <c r="A45">
        <v>4</v>
      </c>
      <c r="B45" t="s">
        <v>3</v>
      </c>
      <c r="C45" t="s">
        <v>28</v>
      </c>
    </row>
    <row r="46" spans="1:3" x14ac:dyDescent="0.25">
      <c r="A46">
        <v>5</v>
      </c>
      <c r="B46" t="s">
        <v>3</v>
      </c>
    </row>
    <row r="47" spans="1:3" x14ac:dyDescent="0.25">
      <c r="A47" t="s">
        <v>49</v>
      </c>
      <c r="B47" t="s">
        <v>1</v>
      </c>
    </row>
    <row r="48" spans="1:3" x14ac:dyDescent="0.25">
      <c r="A48" t="s">
        <v>53</v>
      </c>
      <c r="B48" t="s">
        <v>3</v>
      </c>
    </row>
    <row r="49" spans="1:2" x14ac:dyDescent="0.25">
      <c r="A49">
        <v>7</v>
      </c>
      <c r="B49" t="s">
        <v>54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workbookViewId="0">
      <selection activeCell="K19" sqref="K19"/>
    </sheetView>
  </sheetViews>
  <sheetFormatPr defaultRowHeight="15" x14ac:dyDescent="0.25"/>
  <cols>
    <col min="1" max="1" width="17.7109375" customWidth="1"/>
    <col min="2" max="6" width="21.7109375" customWidth="1"/>
    <col min="7" max="7" width="14.7109375" bestFit="1" customWidth="1"/>
    <col min="8" max="8" width="13.7109375" bestFit="1" customWidth="1"/>
  </cols>
  <sheetData>
    <row r="1" spans="1:8" x14ac:dyDescent="0.25">
      <c r="A1" s="127" t="s">
        <v>43</v>
      </c>
      <c r="B1" s="128"/>
      <c r="C1" s="128"/>
      <c r="D1" s="128"/>
      <c r="E1" s="128"/>
      <c r="F1" s="128"/>
    </row>
    <row r="2" spans="1:8" x14ac:dyDescent="0.25">
      <c r="A2" s="127"/>
      <c r="B2" s="128"/>
      <c r="C2" s="128"/>
      <c r="D2" s="128"/>
      <c r="E2" s="128"/>
      <c r="F2" s="128"/>
    </row>
    <row r="3" spans="1:8" x14ac:dyDescent="0.25">
      <c r="A3" s="127"/>
      <c r="B3" s="128"/>
      <c r="C3" s="128"/>
      <c r="D3" s="128"/>
      <c r="E3" s="128"/>
      <c r="F3" s="128"/>
    </row>
    <row r="4" spans="1:8" x14ac:dyDescent="0.25">
      <c r="A4" s="128"/>
      <c r="B4" s="128"/>
      <c r="C4" s="128"/>
      <c r="D4" s="128"/>
      <c r="E4" s="128"/>
      <c r="F4" s="128"/>
    </row>
    <row r="5" spans="1:8" ht="15.75" thickBot="1" x14ac:dyDescent="0.3">
      <c r="A5" s="129"/>
      <c r="B5" s="129"/>
      <c r="C5" s="129"/>
      <c r="D5" s="129"/>
      <c r="E5" s="129"/>
      <c r="F5" s="129"/>
    </row>
    <row r="6" spans="1:8" s="52" customFormat="1" ht="36.950000000000003" customHeight="1" x14ac:dyDescent="0.25">
      <c r="A6" s="130"/>
      <c r="B6" s="132" t="s">
        <v>29</v>
      </c>
      <c r="C6" s="132" t="s">
        <v>30</v>
      </c>
      <c r="D6" s="132" t="s">
        <v>31</v>
      </c>
      <c r="E6" s="132"/>
      <c r="F6" s="134" t="s">
        <v>32</v>
      </c>
    </row>
    <row r="7" spans="1:8" s="52" customFormat="1" ht="36.950000000000003" customHeight="1" x14ac:dyDescent="0.25">
      <c r="A7" s="131"/>
      <c r="B7" s="133"/>
      <c r="C7" s="133"/>
      <c r="D7" s="53" t="s">
        <v>33</v>
      </c>
      <c r="E7" s="53" t="s">
        <v>34</v>
      </c>
      <c r="F7" s="135"/>
    </row>
    <row r="8" spans="1:8" ht="21" customHeight="1" x14ac:dyDescent="0.25">
      <c r="A8" s="54" t="s">
        <v>5</v>
      </c>
      <c r="B8" s="55">
        <v>1520755090</v>
      </c>
      <c r="C8" s="55">
        <v>161981569.55152312</v>
      </c>
      <c r="D8" s="55">
        <v>0</v>
      </c>
      <c r="E8" s="55">
        <v>92294262.844999999</v>
      </c>
      <c r="F8" s="56">
        <f>C8-D8-E8</f>
        <v>69687306.70652312</v>
      </c>
      <c r="G8" s="13" t="e">
        <f>+C8-#REF!</f>
        <v>#REF!</v>
      </c>
      <c r="H8" s="13" t="e">
        <f>+F8-#REF!</f>
        <v>#REF!</v>
      </c>
    </row>
    <row r="9" spans="1:8" ht="21" customHeight="1" x14ac:dyDescent="0.25">
      <c r="A9" s="54" t="s">
        <v>35</v>
      </c>
      <c r="B9" s="55">
        <v>1439963913</v>
      </c>
      <c r="C9" s="55">
        <v>91961107.329508036</v>
      </c>
      <c r="D9" s="55">
        <v>28752941.176470589</v>
      </c>
      <c r="E9" s="55">
        <v>65363554.092124574</v>
      </c>
      <c r="F9" s="56">
        <f t="shared" ref="F9:F12" si="0">C9-D9-E9</f>
        <v>-2155387.9390871301</v>
      </c>
      <c r="G9" s="13" t="e">
        <f>+C9-#REF!</f>
        <v>#REF!</v>
      </c>
      <c r="H9" s="13" t="e">
        <f>+F9-#REF!</f>
        <v>#REF!</v>
      </c>
    </row>
    <row r="10" spans="1:8" ht="21" customHeight="1" x14ac:dyDescent="0.25">
      <c r="A10" s="54" t="s">
        <v>7</v>
      </c>
      <c r="B10" s="55">
        <v>1377800138</v>
      </c>
      <c r="C10" s="55">
        <v>126565602.3512973</v>
      </c>
      <c r="D10" s="55">
        <v>34500000</v>
      </c>
      <c r="E10" s="55">
        <v>24507832.294728775</v>
      </c>
      <c r="F10" s="56">
        <f t="shared" si="0"/>
        <v>67557770.056568533</v>
      </c>
      <c r="G10" s="13" t="e">
        <f>+C10-#REF!</f>
        <v>#REF!</v>
      </c>
      <c r="H10" s="13" t="e">
        <f>+F10-#REF!</f>
        <v>#REF!</v>
      </c>
    </row>
    <row r="11" spans="1:8" ht="21" customHeight="1" x14ac:dyDescent="0.25">
      <c r="A11" s="54" t="s">
        <v>8</v>
      </c>
      <c r="B11" s="50">
        <v>1443375935</v>
      </c>
      <c r="C11" s="50">
        <v>34819256.321193278</v>
      </c>
      <c r="D11" s="50">
        <v>46435156.100000001</v>
      </c>
      <c r="E11" s="50">
        <v>0</v>
      </c>
      <c r="F11" s="51">
        <f t="shared" si="0"/>
        <v>-11615899.778806724</v>
      </c>
      <c r="G11" s="13" t="e">
        <f>+C11-#REF!</f>
        <v>#REF!</v>
      </c>
      <c r="H11" s="13" t="e">
        <f>+F11-#REF!</f>
        <v>#REF!</v>
      </c>
    </row>
    <row r="12" spans="1:8" ht="21" customHeight="1" thickBot="1" x14ac:dyDescent="0.3">
      <c r="A12" s="57" t="s">
        <v>36</v>
      </c>
      <c r="B12" s="58">
        <v>186989211</v>
      </c>
      <c r="C12" s="58">
        <v>34556938.777599774</v>
      </c>
      <c r="D12" s="58">
        <v>0</v>
      </c>
      <c r="E12" s="58">
        <v>0</v>
      </c>
      <c r="F12" s="59">
        <f t="shared" si="0"/>
        <v>34556938.777599774</v>
      </c>
      <c r="G12" s="13" t="e">
        <f>+C12-#REF!</f>
        <v>#REF!</v>
      </c>
      <c r="H12" s="13" t="e">
        <f>+F12-#REF!</f>
        <v>#REF!</v>
      </c>
    </row>
    <row r="13" spans="1:8" ht="21" customHeight="1" thickBot="1" x14ac:dyDescent="0.3">
      <c r="A13" s="60" t="s">
        <v>37</v>
      </c>
      <c r="B13" s="61">
        <f>SUM(B8:B12)</f>
        <v>5968884287</v>
      </c>
      <c r="C13" s="61">
        <f t="shared" ref="C13:F13" si="1">SUM(C8:C12)</f>
        <v>449884474.3311215</v>
      </c>
      <c r="D13" s="61">
        <f t="shared" si="1"/>
        <v>109688097.2764706</v>
      </c>
      <c r="E13" s="61">
        <f t="shared" si="1"/>
        <v>182165649.23185337</v>
      </c>
      <c r="F13" s="62">
        <f t="shared" si="1"/>
        <v>158030727.8227976</v>
      </c>
    </row>
    <row r="14" spans="1:8" x14ac:dyDescent="0.25">
      <c r="A14" s="136" t="s">
        <v>38</v>
      </c>
      <c r="B14" s="137"/>
      <c r="C14" s="137"/>
      <c r="D14" s="137"/>
      <c r="E14" s="137"/>
      <c r="F14" s="138"/>
    </row>
    <row r="15" spans="1:8" x14ac:dyDescent="0.25">
      <c r="A15" s="63" t="s">
        <v>39</v>
      </c>
      <c r="B15" s="64"/>
      <c r="C15" s="64"/>
      <c r="D15" s="64"/>
      <c r="E15" s="64"/>
      <c r="F15" s="65"/>
    </row>
    <row r="16" spans="1:8" x14ac:dyDescent="0.25">
      <c r="A16" s="139" t="s">
        <v>40</v>
      </c>
      <c r="B16" s="140"/>
      <c r="C16" s="140"/>
      <c r="D16" s="140"/>
      <c r="E16" s="140"/>
      <c r="F16" s="141"/>
    </row>
    <row r="17" spans="1:6" x14ac:dyDescent="0.25">
      <c r="A17" s="139"/>
      <c r="B17" s="140"/>
      <c r="C17" s="140"/>
      <c r="D17" s="140"/>
      <c r="E17" s="140"/>
      <c r="F17" s="141"/>
    </row>
    <row r="18" spans="1:6" x14ac:dyDescent="0.25">
      <c r="A18" s="139" t="s">
        <v>41</v>
      </c>
      <c r="B18" s="114"/>
      <c r="C18" s="114"/>
      <c r="D18" s="114"/>
      <c r="E18" s="114"/>
      <c r="F18" s="115"/>
    </row>
    <row r="19" spans="1:6" x14ac:dyDescent="0.25">
      <c r="A19" s="113"/>
      <c r="B19" s="114"/>
      <c r="C19" s="114"/>
      <c r="D19" s="114"/>
      <c r="E19" s="114"/>
      <c r="F19" s="115"/>
    </row>
    <row r="20" spans="1:6" x14ac:dyDescent="0.25">
      <c r="A20" s="113"/>
      <c r="B20" s="126"/>
      <c r="C20" s="126"/>
      <c r="D20" s="126"/>
      <c r="E20" s="126"/>
      <c r="F20" s="115"/>
    </row>
    <row r="21" spans="1:6" x14ac:dyDescent="0.25">
      <c r="A21" s="113"/>
      <c r="B21" s="126"/>
      <c r="C21" s="126"/>
      <c r="D21" s="126"/>
      <c r="E21" s="126"/>
      <c r="F21" s="115"/>
    </row>
    <row r="22" spans="1:6" x14ac:dyDescent="0.25">
      <c r="A22" s="139" t="s">
        <v>42</v>
      </c>
      <c r="B22" s="140"/>
      <c r="C22" s="140"/>
      <c r="D22" s="140"/>
      <c r="E22" s="140"/>
      <c r="F22" s="141"/>
    </row>
    <row r="23" spans="1:6" x14ac:dyDescent="0.25">
      <c r="A23" s="139"/>
      <c r="B23" s="140"/>
      <c r="C23" s="140"/>
      <c r="D23" s="140"/>
      <c r="E23" s="140"/>
      <c r="F23" s="141"/>
    </row>
    <row r="24" spans="1:6" x14ac:dyDescent="0.25">
      <c r="A24" s="113"/>
      <c r="B24" s="126"/>
      <c r="C24" s="126"/>
      <c r="D24" s="126"/>
      <c r="E24" s="126"/>
      <c r="F24" s="115"/>
    </row>
    <row r="25" spans="1:6" ht="15" customHeight="1" x14ac:dyDescent="0.25">
      <c r="A25" s="116" t="s">
        <v>44</v>
      </c>
      <c r="B25" s="117"/>
      <c r="C25" s="117"/>
      <c r="D25" s="117"/>
      <c r="E25" s="117"/>
      <c r="F25" s="118"/>
    </row>
    <row r="29" spans="1:6" x14ac:dyDescent="0.25">
      <c r="E29" s="13"/>
      <c r="F29" s="13"/>
    </row>
  </sheetData>
  <mergeCells count="11">
    <mergeCell ref="A14:F14"/>
    <mergeCell ref="A16:F17"/>
    <mergeCell ref="A18:F21"/>
    <mergeCell ref="A22:F24"/>
    <mergeCell ref="A25:F25"/>
    <mergeCell ref="A1:F5"/>
    <mergeCell ref="A6:A7"/>
    <mergeCell ref="B6:B7"/>
    <mergeCell ref="C6:C7"/>
    <mergeCell ref="D6:E6"/>
    <mergeCell ref="F6:F7"/>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A6" sqref="A6"/>
    </sheetView>
  </sheetViews>
  <sheetFormatPr defaultRowHeight="15" x14ac:dyDescent="0.25"/>
  <cols>
    <col min="1" max="1" width="19.5703125" customWidth="1"/>
  </cols>
  <sheetData>
    <row r="1" spans="1:1" x14ac:dyDescent="0.25">
      <c r="A1" s="7" t="s">
        <v>1</v>
      </c>
    </row>
    <row r="2" spans="1:1" x14ac:dyDescent="0.25">
      <c r="A2" s="7" t="s">
        <v>2</v>
      </c>
    </row>
    <row r="3" spans="1:1" x14ac:dyDescent="0.25">
      <c r="A3" t="s">
        <v>3</v>
      </c>
    </row>
    <row r="4" spans="1:1" x14ac:dyDescent="0.25">
      <c r="A4" t="s">
        <v>46</v>
      </c>
    </row>
    <row r="5" spans="1:1" x14ac:dyDescent="0.25">
      <c r="A5" t="s">
        <v>47</v>
      </c>
    </row>
    <row r="6" spans="1:1" x14ac:dyDescent="0.25">
      <c r="A6" t="s">
        <v>10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Action Plan OPTTI</vt:lpstr>
      <vt:lpstr>Sheet1</vt:lpstr>
      <vt:lpstr>PAs</vt:lpstr>
      <vt:lpstr>Risk</vt:lpstr>
      <vt:lpstr>list</vt:lpstr>
    </vt:vector>
  </TitlesOfParts>
  <Company>CM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Сюзан Зия</dc:creator>
  <cp:lastModifiedBy>Iva Chervenkova</cp:lastModifiedBy>
  <cp:lastPrinted>2024-01-30T10:47:31Z</cp:lastPrinted>
  <dcterms:created xsi:type="dcterms:W3CDTF">2023-02-02T14:14:25Z</dcterms:created>
  <dcterms:modified xsi:type="dcterms:W3CDTF">2024-08-15T12:37:13Z</dcterms:modified>
</cp:coreProperties>
</file>